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ENOVO\Desktop\FSU EAST\"/>
    </mc:Choice>
  </mc:AlternateContent>
  <xr:revisionPtr revIDLastSave="0" documentId="13_ncr:1_{52CDD393-29C0-45F7-8B3F-2BC7E4CBF355}" xr6:coauthVersionLast="47" xr6:coauthVersionMax="47" xr10:uidLastSave="{00000000-0000-0000-0000-000000000000}"/>
  <bookViews>
    <workbookView xWindow="-120" yWindow="-120" windowWidth="20730" windowHeight="11160" tabRatio="815" firstSheet="1" activeTab="5" xr2:uid="{00000000-000D-0000-FFFF-FFFF00000000}"/>
  </bookViews>
  <sheets>
    <sheet name="Summary" sheetId="38" state="hidden" r:id="rId1"/>
    <sheet name="FSU East Quad Improvements (L)" sheetId="39" r:id="rId2"/>
    <sheet name="ALT-A" sheetId="42" r:id="rId3"/>
    <sheet name="ALT-B" sheetId="43" r:id="rId4"/>
    <sheet name="ALT-D" sheetId="44" r:id="rId5"/>
    <sheet name="ALT-H" sheetId="45" r:id="rId6"/>
  </sheets>
  <definedNames>
    <definedName name="_xlnm._FilterDatabase" localSheetId="2" hidden="1">'ALT-A'!$A$8:$J$18</definedName>
    <definedName name="_xlnm._FilterDatabase" localSheetId="3" hidden="1">'ALT-B'!$A$8:$J$18</definedName>
    <definedName name="_xlnm._FilterDatabase" localSheetId="4" hidden="1">'ALT-D'!$A$8:$J$20</definedName>
    <definedName name="_xlnm._FilterDatabase" localSheetId="5" hidden="1">'ALT-H'!$A$8:$J$46</definedName>
    <definedName name="_xlnm._FilterDatabase" localSheetId="1" hidden="1">'FSU East Quad Improvements (L)'!$A$8:$J$46</definedName>
    <definedName name="BLD">#REF!</definedName>
    <definedName name="BRICK">#REF!</definedName>
    <definedName name="CARP">#REF!</definedName>
    <definedName name="CARPET">#REF!</definedName>
    <definedName name="ELECT">#REF!</definedName>
    <definedName name="FINISH">#REF!</definedName>
    <definedName name="GLAZER">#REF!</definedName>
    <definedName name="IRON">#REF!</definedName>
    <definedName name="LABOR">#REF!</definedName>
    <definedName name="lumber">#REF!</definedName>
    <definedName name="mnbvc">#REF!</definedName>
    <definedName name="OPER">#REF!</definedName>
    <definedName name="PAINT">#REF!</definedName>
    <definedName name="PAR">#REF!</definedName>
    <definedName name="PLUMB">#REF!</definedName>
    <definedName name="Print_Area_MI">#REF!</definedName>
    <definedName name="ROOF">#REF!</definedName>
    <definedName name="SM">#REF!</definedName>
    <definedName name="SPRINKLER">#REF!</definedName>
  </definedNames>
  <calcPr calcId="181029"/>
</workbook>
</file>

<file path=xl/calcChain.xml><?xml version="1.0" encoding="utf-8"?>
<calcChain xmlns="http://schemas.openxmlformats.org/spreadsheetml/2006/main">
  <c r="A12" i="45" l="1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12" i="39"/>
  <c r="A13" i="39"/>
  <c r="A14" i="39"/>
  <c r="A15" i="39"/>
  <c r="A16" i="39"/>
  <c r="A17" i="39"/>
  <c r="A18" i="39"/>
  <c r="A19" i="39"/>
  <c r="A20" i="39"/>
  <c r="A21" i="39"/>
  <c r="A22" i="39"/>
  <c r="A23" i="39"/>
  <c r="A24" i="39"/>
  <c r="A25" i="39"/>
  <c r="A26" i="39"/>
  <c r="A27" i="39"/>
  <c r="A28" i="39"/>
  <c r="A29" i="39"/>
  <c r="A30" i="39"/>
  <c r="A31" i="39"/>
  <c r="A32" i="39"/>
  <c r="A33" i="39"/>
  <c r="A34" i="39"/>
  <c r="A35" i="39"/>
  <c r="A36" i="39"/>
  <c r="A37" i="39"/>
  <c r="A38" i="39"/>
  <c r="A39" i="39"/>
  <c r="H32" i="39"/>
  <c r="G32" i="39"/>
  <c r="B4" i="45"/>
  <c r="B3" i="45"/>
  <c r="B2" i="45"/>
  <c r="B1" i="45"/>
  <c r="B4" i="44"/>
  <c r="B3" i="44"/>
  <c r="B2" i="44"/>
  <c r="B1" i="44"/>
  <c r="B4" i="43"/>
  <c r="B3" i="43"/>
  <c r="B2" i="43"/>
  <c r="B1" i="43"/>
  <c r="B4" i="42"/>
  <c r="B3" i="42"/>
  <c r="B2" i="42"/>
  <c r="B1" i="42"/>
  <c r="A13" i="44"/>
  <c r="A12" i="44"/>
  <c r="A11" i="44"/>
  <c r="H35" i="45"/>
  <c r="G35" i="45"/>
  <c r="H31" i="45"/>
  <c r="G31" i="45"/>
  <c r="H26" i="45"/>
  <c r="G26" i="45"/>
  <c r="H25" i="45"/>
  <c r="G25" i="45"/>
  <c r="H24" i="45"/>
  <c r="G24" i="45"/>
  <c r="H33" i="39"/>
  <c r="G33" i="39"/>
  <c r="H32" i="45"/>
  <c r="G32" i="45"/>
  <c r="H16" i="45"/>
  <c r="G16" i="45"/>
  <c r="H17" i="45"/>
  <c r="G17" i="45"/>
  <c r="H15" i="45"/>
  <c r="G15" i="45"/>
  <c r="H20" i="45"/>
  <c r="G20" i="45"/>
  <c r="H11" i="44"/>
  <c r="G11" i="44"/>
  <c r="A45" i="45"/>
  <c r="A43" i="45"/>
  <c r="A42" i="45"/>
  <c r="A41" i="45"/>
  <c r="A40" i="45"/>
  <c r="H39" i="45"/>
  <c r="G39" i="45"/>
  <c r="H38" i="45"/>
  <c r="G38" i="45"/>
  <c r="H37" i="45"/>
  <c r="G37" i="45"/>
  <c r="H36" i="45"/>
  <c r="G36" i="45"/>
  <c r="H30" i="45"/>
  <c r="G30" i="45"/>
  <c r="H29" i="45"/>
  <c r="G29" i="45"/>
  <c r="H21" i="45"/>
  <c r="G21" i="45"/>
  <c r="H19" i="45"/>
  <c r="G19" i="45"/>
  <c r="H18" i="45"/>
  <c r="G18" i="45"/>
  <c r="H14" i="45"/>
  <c r="G14" i="45"/>
  <c r="H13" i="45"/>
  <c r="G13" i="45"/>
  <c r="H12" i="45"/>
  <c r="G12" i="45"/>
  <c r="H11" i="45"/>
  <c r="G11" i="45"/>
  <c r="A10" i="45"/>
  <c r="G43" i="45"/>
  <c r="A19" i="44"/>
  <c r="A17" i="44"/>
  <c r="A16" i="44"/>
  <c r="A15" i="44"/>
  <c r="A14" i="44"/>
  <c r="H13" i="44"/>
  <c r="G13" i="44"/>
  <c r="H12" i="44"/>
  <c r="G12" i="44"/>
  <c r="G17" i="44"/>
  <c r="A17" i="43"/>
  <c r="A15" i="43"/>
  <c r="A14" i="43"/>
  <c r="A13" i="43"/>
  <c r="A12" i="43"/>
  <c r="H11" i="43"/>
  <c r="G11" i="43"/>
  <c r="A8" i="43"/>
  <c r="G15" i="43"/>
  <c r="A17" i="42"/>
  <c r="A15" i="42"/>
  <c r="A14" i="42"/>
  <c r="A13" i="42"/>
  <c r="A12" i="42"/>
  <c r="H11" i="42"/>
  <c r="G11" i="42"/>
  <c r="G15" i="42"/>
  <c r="H39" i="39"/>
  <c r="G39" i="39"/>
  <c r="H38" i="39"/>
  <c r="G38" i="39"/>
  <c r="H31" i="39"/>
  <c r="G31" i="39"/>
  <c r="H30" i="39"/>
  <c r="G30" i="39"/>
  <c r="H27" i="39"/>
  <c r="G27" i="39"/>
  <c r="H26" i="39"/>
  <c r="G26" i="39"/>
  <c r="H37" i="39"/>
  <c r="G37" i="39"/>
  <c r="H36" i="39"/>
  <c r="G36" i="39"/>
  <c r="H16" i="39"/>
  <c r="G16" i="39"/>
  <c r="H15" i="39"/>
  <c r="G15" i="39"/>
  <c r="H18" i="39"/>
  <c r="G18" i="39"/>
  <c r="H17" i="39"/>
  <c r="G17" i="39"/>
  <c r="H20" i="39"/>
  <c r="G20" i="39"/>
  <c r="H19" i="39"/>
  <c r="G19" i="39"/>
  <c r="H22" i="39"/>
  <c r="G22" i="39"/>
  <c r="H21" i="39"/>
  <c r="G21" i="39"/>
  <c r="H23" i="39"/>
  <c r="G23" i="39"/>
  <c r="A40" i="39"/>
  <c r="A41" i="39"/>
  <c r="A10" i="38"/>
  <c r="A11" i="38" s="1"/>
  <c r="A12" i="38"/>
  <c r="A13" i="38"/>
  <c r="A24" i="38"/>
  <c r="A25" i="38"/>
  <c r="A29" i="38"/>
  <c r="A30" i="38"/>
  <c r="A32" i="38"/>
  <c r="A33" i="38"/>
  <c r="A35" i="38"/>
  <c r="A36" i="38"/>
  <c r="A38" i="38"/>
  <c r="A39" i="38"/>
  <c r="A44" i="38"/>
  <c r="A45" i="38"/>
  <c r="A9" i="38"/>
  <c r="A42" i="39"/>
  <c r="C34" i="38"/>
  <c r="C9" i="38"/>
  <c r="C10" i="38"/>
  <c r="C28" i="38"/>
  <c r="C26" i="38"/>
  <c r="A45" i="39"/>
  <c r="A43" i="39"/>
  <c r="H34" i="38"/>
  <c r="C37" i="38"/>
  <c r="H37" i="38" s="1"/>
  <c r="C11" i="38"/>
  <c r="G11" i="38" s="1"/>
  <c r="H40" i="38"/>
  <c r="H41" i="38"/>
  <c r="H42" i="38"/>
  <c r="H43" i="38"/>
  <c r="G40" i="38"/>
  <c r="G41" i="38"/>
  <c r="G42" i="38"/>
  <c r="I42" i="38" s="1"/>
  <c r="G43" i="38"/>
  <c r="I43" i="38" s="1"/>
  <c r="G10" i="38"/>
  <c r="C31" i="38"/>
  <c r="H31" i="38" s="1"/>
  <c r="C27" i="38"/>
  <c r="H20" i="38"/>
  <c r="H21" i="38"/>
  <c r="H22" i="38"/>
  <c r="H23" i="38"/>
  <c r="G20" i="38"/>
  <c r="G21" i="38"/>
  <c r="G22" i="38"/>
  <c r="I22" i="38" s="1"/>
  <c r="G23" i="38"/>
  <c r="I23" i="38" s="1"/>
  <c r="H19" i="38"/>
  <c r="I32" i="39" l="1"/>
  <c r="I35" i="45"/>
  <c r="I31" i="45"/>
  <c r="I24" i="45"/>
  <c r="I25" i="45"/>
  <c r="I26" i="45"/>
  <c r="I33" i="39"/>
  <c r="I32" i="45"/>
  <c r="I16" i="45"/>
  <c r="I17" i="45"/>
  <c r="I15" i="45"/>
  <c r="I20" i="45"/>
  <c r="I11" i="44"/>
  <c r="H43" i="45"/>
  <c r="I45" i="45" s="1"/>
  <c r="I11" i="45"/>
  <c r="I12" i="45"/>
  <c r="I13" i="45"/>
  <c r="I14" i="45"/>
  <c r="I18" i="45"/>
  <c r="I19" i="45"/>
  <c r="I21" i="45"/>
  <c r="I29" i="45"/>
  <c r="I30" i="45"/>
  <c r="I36" i="45"/>
  <c r="I37" i="45"/>
  <c r="I38" i="45"/>
  <c r="I39" i="45"/>
  <c r="H17" i="44"/>
  <c r="I19" i="44" s="1"/>
  <c r="I12" i="44"/>
  <c r="I13" i="44"/>
  <c r="A11" i="43"/>
  <c r="H15" i="43"/>
  <c r="I17" i="43" s="1"/>
  <c r="I11" i="43"/>
  <c r="A11" i="42"/>
  <c r="H15" i="42"/>
  <c r="I17" i="42" s="1"/>
  <c r="I11" i="42"/>
  <c r="I38" i="39"/>
  <c r="I39" i="39"/>
  <c r="I30" i="39"/>
  <c r="I31" i="39"/>
  <c r="I26" i="39"/>
  <c r="I27" i="39"/>
  <c r="I36" i="39"/>
  <c r="I37" i="39"/>
  <c r="I15" i="39"/>
  <c r="I16" i="39"/>
  <c r="I17" i="39"/>
  <c r="I18" i="39"/>
  <c r="I19" i="39"/>
  <c r="I20" i="39"/>
  <c r="I21" i="39"/>
  <c r="I22" i="39"/>
  <c r="I23" i="39"/>
  <c r="H12" i="39"/>
  <c r="G12" i="39"/>
  <c r="H11" i="39"/>
  <c r="G11" i="39"/>
  <c r="H43" i="39"/>
  <c r="A14" i="38"/>
  <c r="A15" i="38"/>
  <c r="A16" i="38"/>
  <c r="I45" i="39"/>
  <c r="G43" i="39"/>
  <c r="G34" i="38"/>
  <c r="I34" i="38" s="1"/>
  <c r="I41" i="38"/>
  <c r="G37" i="38"/>
  <c r="I37" i="38" s="1"/>
  <c r="I40" i="38"/>
  <c r="G31" i="38"/>
  <c r="I31" i="38" s="1"/>
  <c r="H11" i="38"/>
  <c r="I11" i="38" s="1"/>
  <c r="H10" i="38"/>
  <c r="I10" i="38" s="1"/>
  <c r="I20" i="38"/>
  <c r="I21" i="38"/>
  <c r="H28" i="38"/>
  <c r="G27" i="38"/>
  <c r="H26" i="38"/>
  <c r="G26" i="38"/>
  <c r="H14" i="38"/>
  <c r="H15" i="38"/>
  <c r="H16" i="38"/>
  <c r="H17" i="38"/>
  <c r="H18" i="38"/>
  <c r="G14" i="38"/>
  <c r="G15" i="38"/>
  <c r="G16" i="38"/>
  <c r="G17" i="38"/>
  <c r="G18" i="38"/>
  <c r="G19" i="38"/>
  <c r="I44" i="45" l="1"/>
  <c r="I46" i="45" s="1"/>
  <c r="B6" i="45" s="1"/>
  <c r="I18" i="44"/>
  <c r="I20" i="44" s="1"/>
  <c r="B6" i="44" s="1"/>
  <c r="I16" i="43"/>
  <c r="I18" i="43" s="1"/>
  <c r="B6" i="43" s="1"/>
  <c r="I16" i="42"/>
  <c r="I18" i="42" s="1"/>
  <c r="B6" i="42" s="1"/>
  <c r="I12" i="39"/>
  <c r="I11" i="39"/>
  <c r="A17" i="38"/>
  <c r="A18" i="38"/>
  <c r="G28" i="38"/>
  <c r="I28" i="38" s="1"/>
  <c r="I26" i="38"/>
  <c r="H27" i="38"/>
  <c r="I27" i="38" s="1"/>
  <c r="I15" i="38"/>
  <c r="I18" i="38"/>
  <c r="I14" i="38"/>
  <c r="I19" i="38"/>
  <c r="I17" i="38"/>
  <c r="I16" i="38"/>
  <c r="I44" i="39" l="1"/>
  <c r="I46" i="39" s="1"/>
  <c r="B6" i="39" s="1"/>
  <c r="A19" i="38"/>
  <c r="A20" i="38" s="1"/>
  <c r="H9" i="38"/>
  <c r="A48" i="38"/>
  <c r="A46" i="38"/>
  <c r="A11" i="45" l="1"/>
  <c r="A21" i="38"/>
  <c r="A22" i="38"/>
  <c r="G9" i="38"/>
  <c r="I9" i="38" s="1"/>
  <c r="A23" i="38" l="1"/>
  <c r="G46" i="38"/>
  <c r="H46" i="38"/>
  <c r="I48" i="38" s="1"/>
  <c r="A26" i="38" l="1"/>
  <c r="A27" i="38" s="1"/>
  <c r="I47" i="38"/>
  <c r="I49" i="38" s="1"/>
  <c r="B6" i="38" s="1"/>
  <c r="A28" i="38" l="1"/>
  <c r="A31" i="38" l="1"/>
  <c r="A34" i="38" s="1"/>
  <c r="A37" i="38" s="1"/>
  <c r="A40" i="38" s="1"/>
  <c r="A41" i="38" s="1"/>
  <c r="A42" i="38" s="1"/>
  <c r="A43" i="38" s="1"/>
  <c r="A11" i="39" l="1"/>
</calcChain>
</file>

<file path=xl/sharedStrings.xml><?xml version="1.0" encoding="utf-8"?>
<sst xmlns="http://schemas.openxmlformats.org/spreadsheetml/2006/main" count="312" uniqueCount="103">
  <si>
    <t>PROJECT</t>
  </si>
  <si>
    <t>ADDRESS</t>
  </si>
  <si>
    <t>Date of submission</t>
  </si>
  <si>
    <t>Date of plans</t>
  </si>
  <si>
    <t>Comments</t>
  </si>
  <si>
    <t xml:space="preserve">Please go through all the comments and exclusions mentioned on this Estimate. </t>
  </si>
  <si>
    <t>SR #</t>
  </si>
  <si>
    <t>DESCRIPTION</t>
  </si>
  <si>
    <t>QTY.</t>
  </si>
  <si>
    <t>UNIT</t>
  </si>
  <si>
    <t>LABOR 
UNIT COST</t>
  </si>
  <si>
    <t>MATERIAL UNIT  COST</t>
  </si>
  <si>
    <t>TOTAL LABOR</t>
  </si>
  <si>
    <t>TOTAL MATERIAL</t>
  </si>
  <si>
    <t>TOTAL COST</t>
  </si>
  <si>
    <t>REMARKS</t>
  </si>
  <si>
    <t>EA</t>
  </si>
  <si>
    <t>Note: 10% Wastage is figured with all quantities</t>
  </si>
  <si>
    <t>Total Labor</t>
  </si>
  <si>
    <t>Total Material</t>
  </si>
  <si>
    <t>Sub Total</t>
  </si>
  <si>
    <t>Sales Tax over Material</t>
  </si>
  <si>
    <t xml:space="preserve">Total </t>
  </si>
  <si>
    <t>SF</t>
  </si>
  <si>
    <t>Wall Paint</t>
  </si>
  <si>
    <t>PAINT</t>
  </si>
  <si>
    <t>Door&amp;Frame Paint</t>
  </si>
  <si>
    <t>Ceilling Paint</t>
  </si>
  <si>
    <t>Ralph Lauren</t>
  </si>
  <si>
    <t>601 WEST 26th Street 2M, 5th &amp; 7th Floors NewYork, NY 10001</t>
  </si>
  <si>
    <t>Ducts Paint</t>
  </si>
  <si>
    <t>FT</t>
  </si>
  <si>
    <t>Convector Covers Paint</t>
  </si>
  <si>
    <t>Columns Paint</t>
  </si>
  <si>
    <t>Gypsum Board Dry Wall Painted by P1
MFR: Benjamin Moore
Colour: Decorators White (50%)+Atrium White (50%)
Finish: Egg-Shell</t>
  </si>
  <si>
    <t>V Groove Wall Finish Painted by P1
MFR: Benjamin Moore
Colour: Decorators White (50%)+Atrium White (50%)
Finish: Egg-Shell</t>
  </si>
  <si>
    <t>Wood Panel Painted by P1
MFR: Benjamin Moore
Colour: Decorators White (50%)+Atrium White (50%)
Finish: Egg-Shell</t>
  </si>
  <si>
    <t>M: HM 3'x8' Door&amp;Frame Painted by P1
MFR: Benjamin Moore
Colour: Decorators White (50%)+Atrium White (50%)
Finish: Semi-Gloss</t>
  </si>
  <si>
    <t>C: HM 3'x8' Door&amp;Frame Painted by P1
MFR: Benjamin Moore
Colour: Decorators White (50%)+Atrium White (50%)
Finish: Semi-Gloss</t>
  </si>
  <si>
    <t>Existing Doors by P1' Door&amp;Frame Painted by P1
MFR: Benjamin Moore
Colour: Decorators White (50%)+Atrium White (50%)
Finish: Semi-Gloss</t>
  </si>
  <si>
    <t>F: GL/MT 3'x7'-6" Door&amp;Frame Painted by P1
MFR: Benjamin Moore
Colour: Decorators White (50%)+Atrium White (50%)
Finish: Semi-Gloss</t>
  </si>
  <si>
    <t>D: HM 3'x8' Door&amp;Frame Painted by P1
MFR: Benjamin Moore
Colour: Decorators White (50%)+Atrium White (50%)
Finish: Semi-Gloss</t>
  </si>
  <si>
    <t>E: GL/MT 3'x7'-6"  Door&amp;Frame Painted by P1
MFR: Benjamin Moore
Colour: Decorators White (50%)+Atrium White (50%)
Finish: Semi-Gloss</t>
  </si>
  <si>
    <t>K: WD 2'-6"-8'-2" Door&amp;Frame Painted by P1
MFR: Benjamin Moore
Colour: Decorators White (50%)+Atrium White (50%)
Finish: Semi-Gloss</t>
  </si>
  <si>
    <t>K: WD 2'-8'-2" Door&amp;Frame Painted by P1
MFR: Benjamin Moore
Colour: Decorators White (50%)+Atrium White (50%)
Finish: Semi-Gloss</t>
  </si>
  <si>
    <t>H: GL/MT 4'x7-6" Door&amp;Frame Painted by P1
MFR: Benjamin Moore
Colour: Decorators White (50%)+Atrium White (50%)
Finish: Semi-Gloss</t>
  </si>
  <si>
    <t>Exposed Ceiling Painted by P3
MFR: Benjamin Moore
Colour: Super White
Finish: Flat</t>
  </si>
  <si>
    <t>Gypsum Board Ceiling Painted by P3
MFR: Benjamin Moore
Colour: Super White
Finish: Flat</t>
  </si>
  <si>
    <t>Soffit Painted by P3
MFR: Benjamin Moore
Colour: Super White
Finish: Flat</t>
  </si>
  <si>
    <t>Ducts Painted by P3
MFR: Benjamin Moore
Colour: Super White
Finish: Flat</t>
  </si>
  <si>
    <t>Square Columns (1'-4"x1'-4") Painted by P1
MFR: Benjamin Moore
Colour: Decorators White (50%)+Atrium White (50%)
Finish: Egg-Shell</t>
  </si>
  <si>
    <t>Square Columns (2'x2') Painted by P1
MFR: Benjamin Moore
Colour: Decorators White (50%)+Atrium White (50%)
Finish: Egg-Shell</t>
  </si>
  <si>
    <t>D: HM 2'-6"'x8' Door&amp;Frame Painted by P1
MFR: Benjamin Moore
Colour: Decorators White (50%)+Atrium White (50%)
Finish: Semi-Gloss</t>
  </si>
  <si>
    <t>Height of columns 12'-3"</t>
  </si>
  <si>
    <t>Convector Covers Painted by P1
Heat Resistant paint Required
MFR: Benjamin Moore
Colour: Decorators White (50%)+Atrium White (50%)
Finish: Semi-Gloss</t>
  </si>
  <si>
    <t>Circular Columns (1'-6" Dia) Painted by P1
MFR: Benjamin Moore
Colour: Decorators White (50%)+Atrium White (50%)
Finish: Egg-Shell</t>
  </si>
  <si>
    <t>Circular Columns (2'-6" Dia) Painted by P1
MFR: Benjamin Moore
Colour: Decorators White (50%)+Atrium White (50%)
Finish: Egg-Shell</t>
  </si>
  <si>
    <t>5th Floor Gross Area=10276 SF
02M Floor Gross Area=4336 SF
7th Floor Gross Area=67090 SF
Total Floor Gross Area= 81702 SF</t>
  </si>
  <si>
    <t>Sprinkler Pipes Painted by P3
MFR: Benjamin Moore
Colour: Super White
Finish: Flat</t>
  </si>
  <si>
    <t>Sprinkler PipesPaint</t>
  </si>
  <si>
    <t>LANDSCAPE</t>
  </si>
  <si>
    <t xml:space="preserve">Trees </t>
  </si>
  <si>
    <t>Shrubs</t>
  </si>
  <si>
    <t xml:space="preserve">CCF: Cercis canadensis 'Forest Pansy' / Forest Pansy Eastern Redbud
Condition: B &amp; B (Balled and Burlapped)
Caliper: 2.5" </t>
  </si>
  <si>
    <t>QLY: Quercus lyrata / Overcup Oak
Condition: B &amp; B (Balled and Burlapped)
Caliper: 3" 
Size: 10'-12'</t>
  </si>
  <si>
    <t xml:space="preserve">CSR: Camellia Sasanqua `Green 02-003` TM / October Magic Ruby Camellia
Container: 3 GAL
Caliper: 18" HT </t>
  </si>
  <si>
    <t xml:space="preserve">CHF: Cephalotaxus Harringtonia 'Fastigiata' / Upright Plum Yew
Container: 3 GAL
Caliper: 18" HT </t>
  </si>
  <si>
    <t xml:space="preserve">CHP: Cephalotaxus Harringtonia `Prostrata` / Prostrate Plum Yew
Container: 3 GAL
Caliper: 18" HT </t>
  </si>
  <si>
    <t xml:space="preserve">CSO: Chaenomeles Speciosa 'Orange Storm' / Double Take® Orange Storm Flowering Quince
Container: 3 GAL
Caliper: 18" HT </t>
  </si>
  <si>
    <t xml:space="preserve">CAH: Clethra Alnifolia `Hummingbird` / Hummingbird Summersweet
Container: 3 GAL
Caliper: 18" HT </t>
  </si>
  <si>
    <t xml:space="preserve">HQR: Hydrangea Quercifolia `Ruby Slippers` / Ruby Slippers Hydrangea
Container: 3 GAL
Caliper: 18" HT </t>
  </si>
  <si>
    <t xml:space="preserve">LCR: Loropetalum Chinense Rubrum 'Daruma' / Daruma Fringe Flower
Container: 3 GAL
Caliper: 18" HT </t>
  </si>
  <si>
    <t xml:space="preserve">RXR: Rhododendron x 'Robleza' / Autumn Bonfire® Encore® Azalea
Container: 3 GAL
Caliper: 18" HT </t>
  </si>
  <si>
    <t>Ground Covers</t>
  </si>
  <si>
    <t>Grasses</t>
  </si>
  <si>
    <t>Perennials</t>
  </si>
  <si>
    <t>FSU EAST QUAD IMPROVEMENTS</t>
  </si>
  <si>
    <t>1200 MURCHISON ROAD FAYETTEVILLE, NORTH CAROLINA 28301</t>
  </si>
  <si>
    <t>UPA: Ulmus Parvifolia 'Allee' / Allee® Lacebark Elm
Condition: B &amp; B (Balled and Burlapped)
Caliper: 3" 
Size: 10'-12'</t>
  </si>
  <si>
    <t>AFC: Acer X Freemanii 'Celzam' / Celebration® Freeman Maple
Condition: B &amp; B (Balled and Burlapped)
Caliper: 3" 
Size: 10'-12'</t>
  </si>
  <si>
    <t>LXS: Lagerstroemia X 'Sarah's Favorite' / Sarah's Favorite Crape Myrtle Multi-Trunk
Container: 3 GAL
Caliper: 2" 
Size: 8'-10'</t>
  </si>
  <si>
    <t>NSW: Nyssa Sylvatica `Wildfire` / Black Gum
Condition: B &amp; B (Balled and Burlapped)
Caliper: 3" 
Size: 10'-12'</t>
  </si>
  <si>
    <t xml:space="preserve">ARC: Abelia x `Rose Creek` / Rose Creek Abelia
Container: 3 GAL
Caliper: 18" HT </t>
  </si>
  <si>
    <t xml:space="preserve">DEH: Distylium x 'PIIDIST-I' / Emerald Heights Distylium
Container: 3 GAL
Caliper: 18" HT </t>
  </si>
  <si>
    <t xml:space="preserve">HPL: Hydrangea paniculata `Limelight` / Limelight Hydrangea
Container: 5 GAL
Caliper: 24" HT </t>
  </si>
  <si>
    <t xml:space="preserve">HFS: Hypericum Frondosum 'Sunburst' / Sunburst St. John's Wort
Container: 3 GAL
Caliper: 18" HT </t>
  </si>
  <si>
    <t xml:space="preserve">ICC: Ilex Cornuta `Carissa` / Carissa Holly
Container: 3 GAL
Caliper: 18" HT </t>
  </si>
  <si>
    <t xml:space="preserve">IVS: Ilex Vomitoria 'Schillings' / Schillings Yaupon Holly
Container: 3 GAL
Caliper: 18" HT </t>
  </si>
  <si>
    <t xml:space="preserve">STO: Spiraea Thunbergii 'Ogon' / Mellow Yellow™ Spirea
Container: 3 GAL
Caliper: 18" HT </t>
  </si>
  <si>
    <t>HCB: Hypericum Calycinum 'Briggadoon' / Creeping St. John's Wort
Container: 1 GAL</t>
  </si>
  <si>
    <t>COE: Carex Oshimensis 'Evergold' / Evergold Japanese Sedge
Container: 1 GAL</t>
  </si>
  <si>
    <t>LMB: Liriope Muscari `Big Blue` / Big Blue Lilyturf
Container: 1 GAL</t>
  </si>
  <si>
    <t>MSL: Miscanthus sinensis `Little Kitten` / Little Kitten Eulalia Grass
Container: 1 GAL</t>
  </si>
  <si>
    <t>MSW: Muhlenbergia Sericea 'White Cloud' / White Cloud Dune Hairgrass
Container: 1 GAL</t>
  </si>
  <si>
    <t>SST: Schizachyrium Scoparium `The Blues` / The Blues Little Bluestem Grass
Container: 1 GAL</t>
  </si>
  <si>
    <t>DEB: Dryopteris Erythrosora 'Brilliance' / Brilliance Autumn Fern
Container: 1 GAL</t>
  </si>
  <si>
    <t>EDI: Eurybia Divaricata / White Wood Aster
Container: 1 GAL</t>
  </si>
  <si>
    <t>HHA: Hemerocallis x `Happy Returns` / Happy Returns Daylily
Container: 1 GAL</t>
  </si>
  <si>
    <t>RFS: Rudbeckia Fulgida sullivantii `Goldsturm` / Black-Eyed Susan
Container: 1 GAL</t>
  </si>
  <si>
    <t>PVS: Panicum Virgatum `Shenandoah` / Shenandoah Switch Grass
Container: 1 GAL</t>
  </si>
  <si>
    <t>MSL: Miscanthus Sinensis `Little Kitten` / Little Kitten Eulalia Grass
Container: 1 GAL</t>
  </si>
  <si>
    <t>EPK: Echinacea Purpurea `Kim`s Knee High` / Purple Coneflower
Container: 1 GAL</t>
  </si>
  <si>
    <t>PA: PLANTING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</si>
</sst>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.0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&quot;$&quot;* #,##0.00_);_(&quot;$&quot;* \(#,##0.00\);_(&quot;$&quot;* &quot;-&quot;?_);_(@_)"/>
    <numFmt numFmtId="169" formatCode="_(&quot;$&quot;* #,##0_);_(&quot;$&quot;* \(#,##0\);_(&quot;$&quot;* &quot;-&quot;?_);_(@_)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Verdana"/>
      <family val="2"/>
    </font>
    <font>
      <sz val="16"/>
      <color rgb="FFFF000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b/>
      <sz val="18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9" fontId="18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8">
    <xf numFmtId="0" fontId="0" fillId="0" borderId="0" xfId="0"/>
    <xf numFmtId="0" fontId="6" fillId="0" borderId="0" xfId="5" applyFont="1" applyAlignment="1">
      <alignment horizontal="center" vertical="top" wrapText="1"/>
    </xf>
    <xf numFmtId="0" fontId="7" fillId="0" borderId="1" xfId="5" applyFont="1" applyBorder="1" applyAlignment="1">
      <alignment horizontal="center" vertical="top"/>
    </xf>
    <xf numFmtId="2" fontId="7" fillId="0" borderId="0" xfId="5" applyNumberFormat="1" applyFont="1" applyAlignment="1">
      <alignment vertical="top" wrapText="1"/>
    </xf>
    <xf numFmtId="0" fontId="7" fillId="0" borderId="0" xfId="5" applyFont="1" applyAlignment="1">
      <alignment horizontal="center" vertical="top"/>
    </xf>
    <xf numFmtId="0" fontId="7" fillId="0" borderId="0" xfId="5" applyFont="1" applyAlignment="1">
      <alignment vertical="top"/>
    </xf>
    <xf numFmtId="2" fontId="8" fillId="2" borderId="0" xfId="2" applyNumberFormat="1" applyFont="1" applyFill="1" applyAlignment="1">
      <alignment horizontal="left" vertical="top"/>
    </xf>
    <xf numFmtId="0" fontId="9" fillId="3" borderId="7" xfId="5" applyFont="1" applyFill="1" applyBorder="1" applyAlignment="1">
      <alignment horizontal="center" vertical="top" wrapText="1"/>
    </xf>
    <xf numFmtId="2" fontId="9" fillId="3" borderId="8" xfId="5" applyNumberFormat="1" applyFont="1" applyFill="1" applyBorder="1" applyAlignment="1">
      <alignment horizontal="center" vertical="top" wrapText="1"/>
    </xf>
    <xf numFmtId="2" fontId="9" fillId="3" borderId="9" xfId="5" applyNumberFormat="1" applyFont="1" applyFill="1" applyBorder="1" applyAlignment="1">
      <alignment horizontal="center" vertical="top" wrapText="1"/>
    </xf>
    <xf numFmtId="0" fontId="7" fillId="0" borderId="10" xfId="5" applyFont="1" applyBorder="1" applyAlignment="1">
      <alignment horizontal="center" vertical="top"/>
    </xf>
    <xf numFmtId="2" fontId="10" fillId="0" borderId="11" xfId="5" applyNumberFormat="1" applyFont="1" applyBorder="1" applyAlignment="1">
      <alignment horizontal="left" vertical="top" wrapText="1"/>
    </xf>
    <xf numFmtId="2" fontId="10" fillId="0" borderId="14" xfId="5" applyNumberFormat="1" applyFont="1" applyBorder="1" applyAlignment="1">
      <alignment horizontal="left" vertical="top" wrapText="1"/>
    </xf>
    <xf numFmtId="1" fontId="7" fillId="0" borderId="0" xfId="5" applyNumberFormat="1" applyFont="1" applyAlignment="1">
      <alignment horizontal="center" vertical="top" wrapText="1"/>
    </xf>
    <xf numFmtId="165" fontId="7" fillId="0" borderId="0" xfId="5" applyNumberFormat="1" applyFont="1" applyAlignment="1">
      <alignment horizontal="center" vertical="top"/>
    </xf>
    <xf numFmtId="165" fontId="7" fillId="0" borderId="0" xfId="5" applyNumberFormat="1" applyFont="1" applyAlignment="1">
      <alignment vertical="top"/>
    </xf>
    <xf numFmtId="2" fontId="11" fillId="2" borderId="2" xfId="5" applyNumberFormat="1" applyFont="1" applyFill="1" applyBorder="1" applyAlignment="1">
      <alignment horizontal="left" vertical="top"/>
    </xf>
    <xf numFmtId="1" fontId="8" fillId="2" borderId="15" xfId="5" applyNumberFormat="1" applyFont="1" applyFill="1" applyBorder="1" applyAlignment="1">
      <alignment horizontal="left" vertical="top"/>
    </xf>
    <xf numFmtId="2" fontId="10" fillId="2" borderId="15" xfId="5" applyNumberFormat="1" applyFont="1" applyFill="1" applyBorder="1" applyAlignment="1">
      <alignment horizontal="center" vertical="top"/>
    </xf>
    <xf numFmtId="165" fontId="10" fillId="2" borderId="15" xfId="5" applyNumberFormat="1" applyFont="1" applyFill="1" applyBorder="1" applyAlignment="1">
      <alignment horizontal="center" vertical="top"/>
    </xf>
    <xf numFmtId="2" fontId="11" fillId="2" borderId="6" xfId="5" applyNumberFormat="1" applyFont="1" applyFill="1" applyBorder="1" applyAlignment="1">
      <alignment horizontal="left" vertical="top"/>
    </xf>
    <xf numFmtId="1" fontId="8" fillId="2" borderId="0" xfId="5" applyNumberFormat="1" applyFont="1" applyFill="1" applyAlignment="1">
      <alignment horizontal="left" vertical="top"/>
    </xf>
    <xf numFmtId="164" fontId="8" fillId="2" borderId="0" xfId="5" applyNumberFormat="1" applyFont="1" applyFill="1" applyAlignment="1">
      <alignment horizontal="left" vertical="top"/>
    </xf>
    <xf numFmtId="2" fontId="10" fillId="2" borderId="0" xfId="5" applyNumberFormat="1" applyFont="1" applyFill="1" applyAlignment="1">
      <alignment horizontal="center" vertical="top"/>
    </xf>
    <xf numFmtId="2" fontId="12" fillId="2" borderId="0" xfId="5" applyNumberFormat="1" applyFont="1" applyFill="1" applyAlignment="1">
      <alignment vertical="top"/>
    </xf>
    <xf numFmtId="165" fontId="12" fillId="2" borderId="0" xfId="5" applyNumberFormat="1" applyFont="1" applyFill="1" applyAlignment="1">
      <alignment vertical="top"/>
    </xf>
    <xf numFmtId="0" fontId="7" fillId="2" borderId="6" xfId="5" applyFont="1" applyFill="1" applyBorder="1" applyAlignment="1">
      <alignment horizontal="left" vertical="top"/>
    </xf>
    <xf numFmtId="14" fontId="10" fillId="2" borderId="1" xfId="5" applyNumberFormat="1" applyFont="1" applyFill="1" applyBorder="1" applyAlignment="1">
      <alignment horizontal="left" vertical="top"/>
    </xf>
    <xf numFmtId="0" fontId="10" fillId="2" borderId="0" xfId="5" applyFont="1" applyFill="1" applyAlignment="1">
      <alignment horizontal="left" vertical="top"/>
    </xf>
    <xf numFmtId="0" fontId="8" fillId="2" borderId="16" xfId="5" applyFont="1" applyFill="1" applyBorder="1" applyAlignment="1">
      <alignment horizontal="left" vertical="top"/>
    </xf>
    <xf numFmtId="167" fontId="8" fillId="2" borderId="17" xfId="3" applyNumberFormat="1" applyFont="1" applyFill="1" applyBorder="1" applyAlignment="1" applyProtection="1">
      <alignment horizontal="left" vertical="top"/>
    </xf>
    <xf numFmtId="1" fontId="8" fillId="2" borderId="17" xfId="5" applyNumberFormat="1" applyFont="1" applyFill="1" applyBorder="1" applyAlignment="1">
      <alignment horizontal="left" vertical="top"/>
    </xf>
    <xf numFmtId="2" fontId="8" fillId="2" borderId="17" xfId="5" applyNumberFormat="1" applyFont="1" applyFill="1" applyBorder="1" applyAlignment="1">
      <alignment vertical="top"/>
    </xf>
    <xf numFmtId="0" fontId="10" fillId="2" borderId="17" xfId="5" applyFont="1" applyFill="1" applyBorder="1" applyAlignment="1">
      <alignment horizontal="center" vertical="top"/>
    </xf>
    <xf numFmtId="165" fontId="10" fillId="2" borderId="17" xfId="5" applyNumberFormat="1" applyFont="1" applyFill="1" applyBorder="1" applyAlignment="1">
      <alignment horizontal="center" vertical="top"/>
    </xf>
    <xf numFmtId="1" fontId="9" fillId="3" borderId="9" xfId="5" applyNumberFormat="1" applyFont="1" applyFill="1" applyBorder="1" applyAlignment="1">
      <alignment horizontal="center" vertical="top" wrapText="1"/>
    </xf>
    <xf numFmtId="0" fontId="9" fillId="3" borderId="9" xfId="5" applyFont="1" applyFill="1" applyBorder="1" applyAlignment="1">
      <alignment horizontal="center" vertical="top" wrapText="1"/>
    </xf>
    <xf numFmtId="1" fontId="10" fillId="0" borderId="14" xfId="5" applyNumberFormat="1" applyFont="1" applyBorder="1" applyAlignment="1">
      <alignment horizontal="center" vertical="top"/>
    </xf>
    <xf numFmtId="0" fontId="10" fillId="2" borderId="14" xfId="5" applyFont="1" applyFill="1" applyBorder="1" applyAlignment="1">
      <alignment horizontal="center" vertical="top"/>
    </xf>
    <xf numFmtId="168" fontId="10" fillId="2" borderId="14" xfId="5" applyNumberFormat="1" applyFont="1" applyFill="1" applyBorder="1" applyAlignment="1">
      <alignment horizontal="center" vertical="top"/>
    </xf>
    <xf numFmtId="2" fontId="10" fillId="2" borderId="14" xfId="5" applyNumberFormat="1" applyFont="1" applyFill="1" applyBorder="1" applyAlignment="1">
      <alignment horizontal="left" vertical="top" wrapText="1"/>
    </xf>
    <xf numFmtId="0" fontId="10" fillId="0" borderId="14" xfId="5" applyFont="1" applyBorder="1" applyAlignment="1">
      <alignment horizontal="center" vertical="top"/>
    </xf>
    <xf numFmtId="165" fontId="8" fillId="2" borderId="18" xfId="5" applyNumberFormat="1" applyFont="1" applyFill="1" applyBorder="1" applyAlignment="1">
      <alignment horizontal="right" vertical="top"/>
    </xf>
    <xf numFmtId="165" fontId="12" fillId="2" borderId="19" xfId="5" applyNumberFormat="1" applyFont="1" applyFill="1" applyBorder="1" applyAlignment="1">
      <alignment vertical="top"/>
    </xf>
    <xf numFmtId="165" fontId="10" fillId="2" borderId="0" xfId="5" applyNumberFormat="1" applyFont="1" applyFill="1" applyAlignment="1">
      <alignment horizontal="center" vertical="top"/>
    </xf>
    <xf numFmtId="165" fontId="10" fillId="2" borderId="19" xfId="5" applyNumberFormat="1" applyFont="1" applyFill="1" applyBorder="1" applyAlignment="1">
      <alignment horizontal="center" vertical="top"/>
    </xf>
    <xf numFmtId="166" fontId="10" fillId="2" borderId="0" xfId="5" applyNumberFormat="1" applyFont="1" applyFill="1" applyAlignment="1">
      <alignment horizontal="center" vertical="top"/>
    </xf>
    <xf numFmtId="166" fontId="10" fillId="2" borderId="19" xfId="5" applyNumberFormat="1" applyFont="1" applyFill="1" applyBorder="1" applyAlignment="1">
      <alignment horizontal="center" vertical="top"/>
    </xf>
    <xf numFmtId="165" fontId="9" fillId="3" borderId="20" xfId="5" applyNumberFormat="1" applyFont="1" applyFill="1" applyBorder="1" applyAlignment="1">
      <alignment horizontal="center" vertical="top" wrapText="1"/>
    </xf>
    <xf numFmtId="165" fontId="9" fillId="3" borderId="21" xfId="5" applyNumberFormat="1" applyFont="1" applyFill="1" applyBorder="1" applyAlignment="1">
      <alignment horizontal="center" vertical="top" wrapText="1"/>
    </xf>
    <xf numFmtId="0" fontId="7" fillId="2" borderId="22" xfId="5" applyFont="1" applyFill="1" applyBorder="1" applyAlignment="1">
      <alignment vertical="top"/>
    </xf>
    <xf numFmtId="169" fontId="10" fillId="2" borderId="13" xfId="5" applyNumberFormat="1" applyFont="1" applyFill="1" applyBorder="1" applyAlignment="1">
      <alignment horizontal="center" vertical="top"/>
    </xf>
    <xf numFmtId="169" fontId="10" fillId="2" borderId="14" xfId="5" applyNumberFormat="1" applyFont="1" applyFill="1" applyBorder="1" applyAlignment="1">
      <alignment horizontal="center" vertical="top"/>
    </xf>
    <xf numFmtId="1" fontId="10" fillId="2" borderId="14" xfId="5" applyNumberFormat="1" applyFont="1" applyFill="1" applyBorder="1" applyAlignment="1">
      <alignment horizontal="center" vertical="top"/>
    </xf>
    <xf numFmtId="2" fontId="13" fillId="0" borderId="14" xfId="5" applyNumberFormat="1" applyFont="1" applyBorder="1" applyAlignment="1">
      <alignment horizontal="left" vertical="top" wrapText="1"/>
    </xf>
    <xf numFmtId="1" fontId="10" fillId="2" borderId="11" xfId="5" applyNumberFormat="1" applyFont="1" applyFill="1" applyBorder="1" applyAlignment="1">
      <alignment horizontal="center" vertical="top"/>
    </xf>
    <xf numFmtId="0" fontId="10" fillId="2" borderId="11" xfId="5" applyFont="1" applyFill="1" applyBorder="1" applyAlignment="1">
      <alignment horizontal="center" vertical="top"/>
    </xf>
    <xf numFmtId="168" fontId="10" fillId="2" borderId="11" xfId="5" applyNumberFormat="1" applyFont="1" applyFill="1" applyBorder="1" applyAlignment="1">
      <alignment horizontal="center" vertical="top"/>
    </xf>
    <xf numFmtId="0" fontId="11" fillId="4" borderId="4" xfId="5" applyFont="1" applyFill="1" applyBorder="1" applyAlignment="1">
      <alignment horizontal="left" vertical="top"/>
    </xf>
    <xf numFmtId="2" fontId="10" fillId="4" borderId="23" xfId="5" applyNumberFormat="1" applyFont="1" applyFill="1" applyBorder="1" applyAlignment="1">
      <alignment horizontal="left" vertical="top" wrapText="1"/>
    </xf>
    <xf numFmtId="1" fontId="10" fillId="4" borderId="23" xfId="5" applyNumberFormat="1" applyFont="1" applyFill="1" applyBorder="1" applyAlignment="1">
      <alignment horizontal="center" vertical="top"/>
    </xf>
    <xf numFmtId="0" fontId="10" fillId="4" borderId="23" xfId="5" applyFont="1" applyFill="1" applyBorder="1" applyAlignment="1">
      <alignment horizontal="center" vertical="top"/>
    </xf>
    <xf numFmtId="168" fontId="10" fillId="4" borderId="23" xfId="5" applyNumberFormat="1" applyFont="1" applyFill="1" applyBorder="1" applyAlignment="1">
      <alignment horizontal="center" vertical="top"/>
    </xf>
    <xf numFmtId="0" fontId="7" fillId="5" borderId="4" xfId="5" applyFont="1" applyFill="1" applyBorder="1" applyAlignment="1">
      <alignment horizontal="center" vertical="top"/>
    </xf>
    <xf numFmtId="2" fontId="10" fillId="5" borderId="23" xfId="5" applyNumberFormat="1" applyFont="1" applyFill="1" applyBorder="1" applyAlignment="1">
      <alignment horizontal="left" vertical="top" wrapText="1"/>
    </xf>
    <xf numFmtId="1" fontId="10" fillId="5" borderId="23" xfId="5" applyNumberFormat="1" applyFont="1" applyFill="1" applyBorder="1" applyAlignment="1">
      <alignment horizontal="center" vertical="top"/>
    </xf>
    <xf numFmtId="0" fontId="10" fillId="5" borderId="23" xfId="5" applyFont="1" applyFill="1" applyBorder="1" applyAlignment="1">
      <alignment horizontal="center" vertical="top"/>
    </xf>
    <xf numFmtId="168" fontId="10" fillId="5" borderId="23" xfId="5" applyNumberFormat="1" applyFont="1" applyFill="1" applyBorder="1" applyAlignment="1">
      <alignment horizontal="center" vertical="top"/>
    </xf>
    <xf numFmtId="2" fontId="14" fillId="3" borderId="25" xfId="5" applyNumberFormat="1" applyFont="1" applyFill="1" applyBorder="1" applyAlignment="1">
      <alignment horizontal="left" vertical="top" wrapText="1"/>
    </xf>
    <xf numFmtId="1" fontId="15" fillId="3" borderId="25" xfId="5" applyNumberFormat="1" applyFont="1" applyFill="1" applyBorder="1" applyAlignment="1">
      <alignment horizontal="center" vertical="top"/>
    </xf>
    <xf numFmtId="0" fontId="15" fillId="3" borderId="25" xfId="5" applyFont="1" applyFill="1" applyBorder="1" applyAlignment="1">
      <alignment horizontal="center" vertical="top"/>
    </xf>
    <xf numFmtId="168" fontId="15" fillId="3" borderId="25" xfId="5" applyNumberFormat="1" applyFont="1" applyFill="1" applyBorder="1" applyAlignment="1">
      <alignment horizontal="center" vertical="top"/>
    </xf>
    <xf numFmtId="168" fontId="8" fillId="2" borderId="14" xfId="5" applyNumberFormat="1" applyFont="1" applyFill="1" applyBorder="1" applyAlignment="1">
      <alignment horizontal="center" vertical="center"/>
    </xf>
    <xf numFmtId="169" fontId="10" fillId="2" borderId="11" xfId="5" applyNumberFormat="1" applyFont="1" applyFill="1" applyBorder="1" applyAlignment="1">
      <alignment vertical="top"/>
    </xf>
    <xf numFmtId="169" fontId="10" fillId="2" borderId="12" xfId="5" applyNumberFormat="1" applyFont="1" applyFill="1" applyBorder="1" applyAlignment="1">
      <alignment horizontal="center" vertical="top"/>
    </xf>
    <xf numFmtId="169" fontId="10" fillId="4" borderId="23" xfId="5" applyNumberFormat="1" applyFont="1" applyFill="1" applyBorder="1" applyAlignment="1">
      <alignment vertical="top"/>
    </xf>
    <xf numFmtId="169" fontId="16" fillId="4" borderId="26" xfId="5" applyNumberFormat="1" applyFont="1" applyFill="1" applyBorder="1" applyAlignment="1">
      <alignment horizontal="center" vertical="top"/>
    </xf>
    <xf numFmtId="0" fontId="7" fillId="2" borderId="27" xfId="5" applyFont="1" applyFill="1" applyBorder="1" applyAlignment="1">
      <alignment vertical="top"/>
    </xf>
    <xf numFmtId="169" fontId="17" fillId="5" borderId="23" xfId="5" applyNumberFormat="1" applyFont="1" applyFill="1" applyBorder="1" applyAlignment="1">
      <alignment horizontal="right" vertical="top"/>
    </xf>
    <xf numFmtId="10" fontId="8" fillId="6" borderId="23" xfId="1" applyNumberFormat="1" applyFont="1" applyFill="1" applyBorder="1" applyAlignment="1">
      <alignment horizontal="center" vertical="top"/>
    </xf>
    <xf numFmtId="169" fontId="10" fillId="5" borderId="5" xfId="5" applyNumberFormat="1" applyFont="1" applyFill="1" applyBorder="1" applyAlignment="1">
      <alignment horizontal="center" vertical="top"/>
    </xf>
    <xf numFmtId="169" fontId="15" fillId="3" borderId="26" xfId="5" applyNumberFormat="1" applyFont="1" applyFill="1" applyBorder="1" applyAlignment="1">
      <alignment horizontal="center" vertical="top"/>
    </xf>
    <xf numFmtId="0" fontId="7" fillId="2" borderId="28" xfId="5" applyFont="1" applyFill="1" applyBorder="1" applyAlignment="1">
      <alignment vertical="top"/>
    </xf>
    <xf numFmtId="2" fontId="21" fillId="2" borderId="3" xfId="2" applyNumberFormat="1" applyFont="1" applyFill="1" applyBorder="1" applyAlignment="1">
      <alignment horizontal="left" vertical="top"/>
    </xf>
    <xf numFmtId="0" fontId="22" fillId="3" borderId="24" xfId="5" applyFont="1" applyFill="1" applyBorder="1" applyAlignment="1">
      <alignment horizontal="left" vertical="top"/>
    </xf>
    <xf numFmtId="2" fontId="10" fillId="7" borderId="14" xfId="5" applyNumberFormat="1" applyFont="1" applyFill="1" applyBorder="1" applyAlignment="1">
      <alignment horizontal="left" vertical="top" wrapText="1"/>
    </xf>
    <xf numFmtId="165" fontId="10" fillId="2" borderId="17" xfId="5" applyNumberFormat="1" applyFont="1" applyFill="1" applyBorder="1" applyAlignment="1">
      <alignment horizontal="center" vertical="top" wrapText="1"/>
    </xf>
    <xf numFmtId="2" fontId="8" fillId="2" borderId="3" xfId="2" applyNumberFormat="1" applyFont="1" applyFill="1" applyBorder="1" applyAlignment="1">
      <alignment horizontal="left" vertical="top"/>
    </xf>
    <xf numFmtId="0" fontId="7" fillId="8" borderId="10" xfId="5" applyFont="1" applyFill="1" applyBorder="1" applyAlignment="1">
      <alignment horizontal="center" vertical="top"/>
    </xf>
    <xf numFmtId="2" fontId="10" fillId="8" borderId="14" xfId="5" applyNumberFormat="1" applyFont="1" applyFill="1" applyBorder="1" applyAlignment="1">
      <alignment horizontal="left" vertical="top" wrapText="1"/>
    </xf>
    <xf numFmtId="1" fontId="10" fillId="8" borderId="14" xfId="5" applyNumberFormat="1" applyFont="1" applyFill="1" applyBorder="1" applyAlignment="1">
      <alignment horizontal="center" vertical="top"/>
    </xf>
    <xf numFmtId="0" fontId="10" fillId="8" borderId="14" xfId="5" applyFont="1" applyFill="1" applyBorder="1" applyAlignment="1">
      <alignment horizontal="center" vertical="top"/>
    </xf>
    <xf numFmtId="168" fontId="10" fillId="8" borderId="14" xfId="5" applyNumberFormat="1" applyFont="1" applyFill="1" applyBorder="1" applyAlignment="1">
      <alignment horizontal="center" vertical="top"/>
    </xf>
    <xf numFmtId="169" fontId="10" fillId="8" borderId="13" xfId="5" applyNumberFormat="1" applyFont="1" applyFill="1" applyBorder="1" applyAlignment="1">
      <alignment horizontal="center" vertical="top"/>
    </xf>
    <xf numFmtId="0" fontId="7" fillId="8" borderId="22" xfId="5" applyFont="1" applyFill="1" applyBorder="1" applyAlignment="1">
      <alignment vertical="top"/>
    </xf>
    <xf numFmtId="165" fontId="12" fillId="0" borderId="0" xfId="5" applyNumberFormat="1" applyFont="1" applyAlignment="1">
      <alignment vertical="top"/>
    </xf>
    <xf numFmtId="2" fontId="8" fillId="2" borderId="1" xfId="2" applyNumberFormat="1" applyFont="1" applyFill="1" applyBorder="1" applyAlignment="1">
      <alignment horizontal="left" vertical="top" wrapText="1"/>
    </xf>
    <xf numFmtId="2" fontId="8" fillId="2" borderId="0" xfId="2" applyNumberFormat="1" applyFont="1" applyFill="1" applyAlignment="1">
      <alignment horizontal="left" vertical="top" wrapText="1"/>
    </xf>
  </cellXfs>
  <cellStyles count="11">
    <cellStyle name="Currency 3" xfId="3" xr:uid="{00000000-0005-0000-0000-000000000000}"/>
    <cellStyle name="Hyperlink 2" xfId="4" xr:uid="{00000000-0005-0000-0000-000001000000}"/>
    <cellStyle name="Normal" xfId="0" builtinId="0"/>
    <cellStyle name="Normal 2" xfId="6" xr:uid="{8CE76C11-AF11-408C-8376-F5A8E14F54FB}"/>
    <cellStyle name="Normal 2 3" xfId="5" xr:uid="{00000000-0005-0000-0000-000003000000}"/>
    <cellStyle name="Normal 3" xfId="7" xr:uid="{28BFD285-274B-4101-B2A6-9A57BFA5FE52}"/>
    <cellStyle name="Normal 4" xfId="2" xr:uid="{00000000-0005-0000-0000-000004000000}"/>
    <cellStyle name="Normal 5" xfId="8" xr:uid="{412617CD-0480-40F2-8B32-66D46CFAD509}"/>
    <cellStyle name="Normal 6" xfId="9" xr:uid="{1E9ADF3C-D0DE-40E6-A60B-E4A97F709BEB}"/>
    <cellStyle name="Normal 7" xfId="10" xr:uid="{B3FAF76A-E2D5-4303-A47E-170BD86A4E9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E189-598C-4DB1-96F3-B81BCC2D0C62}">
  <dimension ref="A1:T49"/>
  <sheetViews>
    <sheetView zoomScale="48" zoomScaleNormal="48" workbookViewId="0">
      <selection activeCell="A9" sqref="A9:A45"/>
    </sheetView>
  </sheetViews>
  <sheetFormatPr defaultColWidth="12.28515625" defaultRowHeight="15.75"/>
  <cols>
    <col min="1" max="1" width="18.7109375" style="2" bestFit="1" customWidth="1"/>
    <col min="2" max="2" width="65.7109375" style="3" customWidth="1"/>
    <col min="3" max="3" width="14.7109375" style="13" customWidth="1"/>
    <col min="4" max="4" width="6" style="4" customWidth="1"/>
    <col min="5" max="5" width="15.7109375" style="4" customWidth="1"/>
    <col min="6" max="6" width="15.7109375" style="14" customWidth="1"/>
    <col min="7" max="7" width="16.140625" style="3" customWidth="1"/>
    <col min="8" max="8" width="19.140625" style="3" customWidth="1"/>
    <col min="9" max="9" width="34.140625" style="15" bestFit="1" customWidth="1"/>
    <col min="10" max="10" width="65" style="5" customWidth="1"/>
    <col min="11" max="11" width="14.28515625" style="5" customWidth="1"/>
    <col min="12" max="12" width="17.28515625" style="5" customWidth="1"/>
    <col min="13" max="13" width="14.28515625" style="5" customWidth="1"/>
    <col min="14" max="16384" width="12.28515625" style="5"/>
  </cols>
  <sheetData>
    <row r="1" spans="1:20" ht="23.25">
      <c r="A1" s="16" t="s">
        <v>0</v>
      </c>
      <c r="B1" s="83" t="s">
        <v>28</v>
      </c>
      <c r="C1" s="17"/>
      <c r="D1" s="18"/>
      <c r="E1" s="18"/>
      <c r="F1" s="19"/>
      <c r="G1" s="19"/>
      <c r="H1" s="19"/>
      <c r="I1" s="19"/>
      <c r="J1" s="42"/>
    </row>
    <row r="2" spans="1:20" ht="21">
      <c r="A2" s="20" t="s">
        <v>1</v>
      </c>
      <c r="B2" s="6" t="s">
        <v>29</v>
      </c>
      <c r="C2" s="21"/>
      <c r="D2" s="23"/>
      <c r="E2" s="24"/>
      <c r="F2" s="25"/>
      <c r="G2" s="25"/>
      <c r="H2" s="95"/>
      <c r="I2" s="95"/>
      <c r="J2" s="43"/>
    </row>
    <row r="3" spans="1:20" ht="21">
      <c r="A3" s="26" t="s">
        <v>2</v>
      </c>
      <c r="B3" s="27">
        <v>45574</v>
      </c>
      <c r="C3" s="21"/>
      <c r="D3" s="22"/>
      <c r="E3" s="22"/>
      <c r="F3" s="22"/>
      <c r="G3" s="22"/>
      <c r="H3" s="44"/>
      <c r="I3" s="44"/>
      <c r="J3" s="45"/>
    </row>
    <row r="4" spans="1:20" ht="21">
      <c r="A4" s="26" t="s">
        <v>3</v>
      </c>
      <c r="B4" s="27">
        <v>45548</v>
      </c>
      <c r="C4" s="21"/>
      <c r="D4" s="22"/>
      <c r="E4" s="22"/>
      <c r="F4" s="22"/>
      <c r="G4" s="22"/>
      <c r="H4" s="46"/>
      <c r="I4" s="46"/>
      <c r="J4" s="47"/>
    </row>
    <row r="5" spans="1:20" ht="21">
      <c r="A5" s="26" t="s">
        <v>4</v>
      </c>
      <c r="B5" s="28" t="s">
        <v>5</v>
      </c>
      <c r="C5" s="21"/>
      <c r="D5" s="22"/>
      <c r="E5" s="22"/>
      <c r="F5" s="22"/>
      <c r="G5" s="22"/>
      <c r="H5" s="44"/>
      <c r="I5" s="44"/>
      <c r="J5" s="45"/>
    </row>
    <row r="6" spans="1:20" ht="84.75" thickBot="1">
      <c r="A6" s="29" t="s">
        <v>25</v>
      </c>
      <c r="B6" s="30">
        <f>I$49</f>
        <v>0</v>
      </c>
      <c r="C6" s="31"/>
      <c r="D6" s="32"/>
      <c r="E6" s="33"/>
      <c r="F6" s="34"/>
      <c r="G6" s="34"/>
      <c r="H6" s="34"/>
      <c r="J6" s="86" t="s">
        <v>57</v>
      </c>
    </row>
    <row r="7" spans="1:20" s="1" customFormat="1" ht="32.25" thickBot="1">
      <c r="A7" s="7" t="s">
        <v>6</v>
      </c>
      <c r="B7" s="8" t="s">
        <v>7</v>
      </c>
      <c r="C7" s="35" t="s">
        <v>8</v>
      </c>
      <c r="D7" s="36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48" t="s">
        <v>14</v>
      </c>
      <c r="J7" s="49" t="s">
        <v>15</v>
      </c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1">
      <c r="A8" s="10"/>
      <c r="B8" s="85" t="s">
        <v>24</v>
      </c>
      <c r="C8" s="37"/>
      <c r="D8" s="38"/>
      <c r="E8" s="39"/>
      <c r="F8" s="39"/>
      <c r="G8" s="39"/>
      <c r="H8" s="39"/>
      <c r="I8" s="51"/>
      <c r="J8" s="50"/>
    </row>
    <row r="9" spans="1:20" ht="105">
      <c r="A9" s="10">
        <f>IF(C9&lt;&gt;"",1+MAX($A$7:A8),"")</f>
        <v>1</v>
      </c>
      <c r="B9" s="40" t="s">
        <v>34</v>
      </c>
      <c r="C9" s="37">
        <f>106400*1.1</f>
        <v>117040.00000000001</v>
      </c>
      <c r="D9" s="41" t="s">
        <v>23</v>
      </c>
      <c r="E9" s="39">
        <v>0</v>
      </c>
      <c r="F9" s="39">
        <v>0</v>
      </c>
      <c r="G9" s="52">
        <f t="shared" ref="G9:G43" si="0">E9*C9</f>
        <v>0</v>
      </c>
      <c r="H9" s="52">
        <f t="shared" ref="H9:H43" si="1">F9*C9</f>
        <v>0</v>
      </c>
      <c r="I9" s="51">
        <f t="shared" ref="I9:I43" si="2">H9+G9</f>
        <v>0</v>
      </c>
      <c r="J9" s="50"/>
    </row>
    <row r="10" spans="1:20" ht="105">
      <c r="A10" s="10">
        <f>IF(C10&lt;&gt;"",1+MAX($A$7:A9),"")</f>
        <v>2</v>
      </c>
      <c r="B10" s="40" t="s">
        <v>35</v>
      </c>
      <c r="C10" s="37">
        <f>2048*1.1</f>
        <v>2252.8000000000002</v>
      </c>
      <c r="D10" s="41" t="s">
        <v>23</v>
      </c>
      <c r="E10" s="39">
        <v>0</v>
      </c>
      <c r="F10" s="39">
        <v>0</v>
      </c>
      <c r="G10" s="52">
        <f t="shared" si="0"/>
        <v>0</v>
      </c>
      <c r="H10" s="52">
        <f t="shared" si="1"/>
        <v>0</v>
      </c>
      <c r="I10" s="51">
        <f t="shared" si="2"/>
        <v>0</v>
      </c>
      <c r="J10" s="50"/>
    </row>
    <row r="11" spans="1:20" ht="105">
      <c r="A11" s="10">
        <f>IF(C11&lt;&gt;"",1+MAX($A$7:A10),"")</f>
        <v>3</v>
      </c>
      <c r="B11" s="40" t="s">
        <v>36</v>
      </c>
      <c r="C11" s="37">
        <f>3126*1.1</f>
        <v>3438.6000000000004</v>
      </c>
      <c r="D11" s="41" t="s">
        <v>23</v>
      </c>
      <c r="E11" s="39">
        <v>0</v>
      </c>
      <c r="F11" s="39">
        <v>0</v>
      </c>
      <c r="G11" s="52">
        <f t="shared" si="0"/>
        <v>0</v>
      </c>
      <c r="H11" s="52">
        <f t="shared" si="1"/>
        <v>0</v>
      </c>
      <c r="I11" s="51">
        <f t="shared" si="2"/>
        <v>0</v>
      </c>
      <c r="J11" s="50"/>
    </row>
    <row r="12" spans="1:20" ht="21">
      <c r="A12" s="10" t="str">
        <f>IF(C12&lt;&gt;"",1+MAX($A$7:A11),"")</f>
        <v/>
      </c>
      <c r="B12" s="40"/>
      <c r="C12" s="37"/>
      <c r="D12" s="41"/>
      <c r="E12" s="39"/>
      <c r="F12" s="39"/>
      <c r="G12" s="39"/>
      <c r="H12" s="39"/>
      <c r="I12" s="39"/>
      <c r="J12" s="50"/>
    </row>
    <row r="13" spans="1:20" ht="21">
      <c r="A13" s="10" t="str">
        <f>IF(C13&lt;&gt;"",1+MAX($A$7:A12),"")</f>
        <v/>
      </c>
      <c r="B13" s="85" t="s">
        <v>26</v>
      </c>
      <c r="C13" s="37"/>
      <c r="D13" s="41"/>
      <c r="E13" s="39"/>
      <c r="F13" s="39"/>
      <c r="G13" s="52"/>
      <c r="H13" s="52"/>
      <c r="I13" s="51"/>
      <c r="J13" s="50"/>
    </row>
    <row r="14" spans="1:20" ht="105">
      <c r="A14" s="10">
        <f>IF(C14&lt;&gt;"",1+MAX($A$7:A13),"")</f>
        <v>4</v>
      </c>
      <c r="B14" s="40" t="s">
        <v>37</v>
      </c>
      <c r="C14" s="37">
        <v>2</v>
      </c>
      <c r="D14" s="41" t="s">
        <v>16</v>
      </c>
      <c r="E14" s="39">
        <v>0</v>
      </c>
      <c r="F14" s="39">
        <v>0</v>
      </c>
      <c r="G14" s="52">
        <f t="shared" si="0"/>
        <v>0</v>
      </c>
      <c r="H14" s="52">
        <f t="shared" si="1"/>
        <v>0</v>
      </c>
      <c r="I14" s="51">
        <f t="shared" si="2"/>
        <v>0</v>
      </c>
      <c r="J14" s="50"/>
    </row>
    <row r="15" spans="1:20" ht="105">
      <c r="A15" s="10">
        <f>IF(C15&lt;&gt;"",1+MAX($A$7:A14),"")</f>
        <v>5</v>
      </c>
      <c r="B15" s="40" t="s">
        <v>38</v>
      </c>
      <c r="C15" s="37">
        <v>19</v>
      </c>
      <c r="D15" s="41" t="s">
        <v>16</v>
      </c>
      <c r="E15" s="39">
        <v>0</v>
      </c>
      <c r="F15" s="39">
        <v>0</v>
      </c>
      <c r="G15" s="52">
        <f t="shared" si="0"/>
        <v>0</v>
      </c>
      <c r="H15" s="52">
        <f t="shared" si="1"/>
        <v>0</v>
      </c>
      <c r="I15" s="51">
        <f t="shared" si="2"/>
        <v>0</v>
      </c>
      <c r="J15" s="50"/>
    </row>
    <row r="16" spans="1:20" ht="105">
      <c r="A16" s="10">
        <f>IF(C16&lt;&gt;"",1+MAX($A$7:A15),"")</f>
        <v>6</v>
      </c>
      <c r="B16" s="40" t="s">
        <v>39</v>
      </c>
      <c r="C16" s="37">
        <v>16</v>
      </c>
      <c r="D16" s="41" t="s">
        <v>16</v>
      </c>
      <c r="E16" s="39">
        <v>0</v>
      </c>
      <c r="F16" s="39">
        <v>0</v>
      </c>
      <c r="G16" s="52">
        <f t="shared" si="0"/>
        <v>0</v>
      </c>
      <c r="H16" s="52">
        <f t="shared" si="1"/>
        <v>0</v>
      </c>
      <c r="I16" s="51">
        <f t="shared" si="2"/>
        <v>0</v>
      </c>
      <c r="J16" s="50"/>
    </row>
    <row r="17" spans="1:10" ht="105">
      <c r="A17" s="10">
        <f>IF(C17&lt;&gt;"",1+MAX($A$7:A16),"")</f>
        <v>7</v>
      </c>
      <c r="B17" s="40" t="s">
        <v>40</v>
      </c>
      <c r="C17" s="37">
        <v>13</v>
      </c>
      <c r="D17" s="41" t="s">
        <v>16</v>
      </c>
      <c r="E17" s="39">
        <v>0</v>
      </c>
      <c r="F17" s="39">
        <v>0</v>
      </c>
      <c r="G17" s="52">
        <f t="shared" si="0"/>
        <v>0</v>
      </c>
      <c r="H17" s="52">
        <f t="shared" si="1"/>
        <v>0</v>
      </c>
      <c r="I17" s="51">
        <f t="shared" si="2"/>
        <v>0</v>
      </c>
      <c r="J17" s="50"/>
    </row>
    <row r="18" spans="1:10" ht="105">
      <c r="A18" s="10">
        <f>IF(C18&lt;&gt;"",1+MAX($A$7:A17),"")</f>
        <v>8</v>
      </c>
      <c r="B18" s="40" t="s">
        <v>41</v>
      </c>
      <c r="C18" s="37">
        <v>14</v>
      </c>
      <c r="D18" s="41" t="s">
        <v>16</v>
      </c>
      <c r="E18" s="39">
        <v>0</v>
      </c>
      <c r="F18" s="39">
        <v>0</v>
      </c>
      <c r="G18" s="52">
        <f t="shared" si="0"/>
        <v>0</v>
      </c>
      <c r="H18" s="52">
        <f t="shared" si="1"/>
        <v>0</v>
      </c>
      <c r="I18" s="51">
        <f t="shared" si="2"/>
        <v>0</v>
      </c>
      <c r="J18" s="50"/>
    </row>
    <row r="19" spans="1:10" ht="105">
      <c r="A19" s="10">
        <f>IF(C19&lt;&gt;"",1+MAX($A$7:A18),"")</f>
        <v>9</v>
      </c>
      <c r="B19" s="40" t="s">
        <v>42</v>
      </c>
      <c r="C19" s="37">
        <v>21</v>
      </c>
      <c r="D19" s="41" t="s">
        <v>16</v>
      </c>
      <c r="E19" s="39">
        <v>0</v>
      </c>
      <c r="F19" s="39">
        <v>0</v>
      </c>
      <c r="G19" s="52">
        <f t="shared" si="0"/>
        <v>0</v>
      </c>
      <c r="H19" s="52">
        <f t="shared" si="1"/>
        <v>0</v>
      </c>
      <c r="I19" s="51">
        <f>H21+G19</f>
        <v>0</v>
      </c>
      <c r="J19" s="50"/>
    </row>
    <row r="20" spans="1:10" ht="105">
      <c r="A20" s="10">
        <f>IF(C20&lt;&gt;"",1+MAX($A$7:A19),"")</f>
        <v>10</v>
      </c>
      <c r="B20" s="40" t="s">
        <v>52</v>
      </c>
      <c r="C20" s="37">
        <v>12</v>
      </c>
      <c r="D20" s="41" t="s">
        <v>16</v>
      </c>
      <c r="E20" s="39">
        <v>0</v>
      </c>
      <c r="F20" s="39">
        <v>0</v>
      </c>
      <c r="G20" s="52">
        <f t="shared" si="0"/>
        <v>0</v>
      </c>
      <c r="H20" s="52">
        <f t="shared" si="1"/>
        <v>0</v>
      </c>
      <c r="I20" s="51">
        <f t="shared" ref="I20:I23" si="3">H22+G20</f>
        <v>0</v>
      </c>
      <c r="J20" s="50"/>
    </row>
    <row r="21" spans="1:10" ht="105">
      <c r="A21" s="10">
        <f>IF(C21&lt;&gt;"",1+MAX($A$7:A20),"")</f>
        <v>11</v>
      </c>
      <c r="B21" s="40" t="s">
        <v>43</v>
      </c>
      <c r="C21" s="37">
        <v>8</v>
      </c>
      <c r="D21" s="41" t="s">
        <v>16</v>
      </c>
      <c r="E21" s="39">
        <v>0</v>
      </c>
      <c r="F21" s="39">
        <v>0</v>
      </c>
      <c r="G21" s="52">
        <f t="shared" si="0"/>
        <v>0</v>
      </c>
      <c r="H21" s="52">
        <f t="shared" si="1"/>
        <v>0</v>
      </c>
      <c r="I21" s="51">
        <f t="shared" si="3"/>
        <v>0</v>
      </c>
      <c r="J21" s="50"/>
    </row>
    <row r="22" spans="1:10" ht="105">
      <c r="A22" s="10">
        <f>IF(C22&lt;&gt;"",1+MAX($A$7:A21),"")</f>
        <v>12</v>
      </c>
      <c r="B22" s="40" t="s">
        <v>44</v>
      </c>
      <c r="C22" s="37">
        <v>8</v>
      </c>
      <c r="D22" s="41" t="s">
        <v>16</v>
      </c>
      <c r="E22" s="39">
        <v>0</v>
      </c>
      <c r="F22" s="39">
        <v>0</v>
      </c>
      <c r="G22" s="52">
        <f t="shared" si="0"/>
        <v>0</v>
      </c>
      <c r="H22" s="52">
        <f t="shared" si="1"/>
        <v>0</v>
      </c>
      <c r="I22" s="51">
        <f t="shared" si="3"/>
        <v>0</v>
      </c>
      <c r="J22" s="50"/>
    </row>
    <row r="23" spans="1:10" ht="105">
      <c r="A23" s="10">
        <f>IF(C23&lt;&gt;"",1+MAX($A$7:A22),"")</f>
        <v>13</v>
      </c>
      <c r="B23" s="40" t="s">
        <v>45</v>
      </c>
      <c r="C23" s="37">
        <v>6</v>
      </c>
      <c r="D23" s="41" t="s">
        <v>16</v>
      </c>
      <c r="E23" s="39">
        <v>0</v>
      </c>
      <c r="F23" s="39">
        <v>0</v>
      </c>
      <c r="G23" s="52">
        <f t="shared" si="0"/>
        <v>0</v>
      </c>
      <c r="H23" s="52">
        <f t="shared" si="1"/>
        <v>0</v>
      </c>
      <c r="I23" s="51">
        <f t="shared" si="3"/>
        <v>0</v>
      </c>
      <c r="J23" s="50"/>
    </row>
    <row r="24" spans="1:10" ht="21">
      <c r="A24" s="10" t="str">
        <f>IF(C24&lt;&gt;"",1+MAX($A$7:A23),"")</f>
        <v/>
      </c>
      <c r="B24" s="40"/>
      <c r="C24" s="37"/>
      <c r="D24" s="41"/>
      <c r="E24" s="39"/>
      <c r="F24" s="39"/>
      <c r="G24" s="52"/>
      <c r="H24" s="52"/>
      <c r="I24" s="51"/>
      <c r="J24" s="50"/>
    </row>
    <row r="25" spans="1:10" ht="21">
      <c r="A25" s="10" t="str">
        <f>IF(C25&lt;&gt;"",1+MAX($A$7:A24),"")</f>
        <v/>
      </c>
      <c r="B25" s="85" t="s">
        <v>27</v>
      </c>
      <c r="C25" s="37"/>
      <c r="D25" s="41"/>
      <c r="E25" s="39"/>
      <c r="F25" s="39"/>
      <c r="G25" s="52"/>
      <c r="H25" s="52"/>
      <c r="I25" s="51"/>
      <c r="J25" s="50"/>
    </row>
    <row r="26" spans="1:10" ht="84">
      <c r="A26" s="10">
        <f>IF(C26&lt;&gt;"",1+MAX($A$7:A25),"")</f>
        <v>14</v>
      </c>
      <c r="B26" s="40" t="s">
        <v>46</v>
      </c>
      <c r="C26" s="37">
        <f>83999*1.1</f>
        <v>92398.900000000009</v>
      </c>
      <c r="D26" s="41" t="s">
        <v>23</v>
      </c>
      <c r="E26" s="39">
        <v>0</v>
      </c>
      <c r="F26" s="39">
        <v>0</v>
      </c>
      <c r="G26" s="52">
        <f t="shared" si="0"/>
        <v>0</v>
      </c>
      <c r="H26" s="52">
        <f t="shared" si="1"/>
        <v>0</v>
      </c>
      <c r="I26" s="51">
        <f t="shared" si="2"/>
        <v>0</v>
      </c>
      <c r="J26" s="50"/>
    </row>
    <row r="27" spans="1:10" ht="84">
      <c r="A27" s="10">
        <f>IF(C27&lt;&gt;"",1+MAX($A$7:A26),"")</f>
        <v>15</v>
      </c>
      <c r="B27" s="40" t="s">
        <v>47</v>
      </c>
      <c r="C27" s="37">
        <f>5468*1.1</f>
        <v>6014.8</v>
      </c>
      <c r="D27" s="41" t="s">
        <v>23</v>
      </c>
      <c r="E27" s="39">
        <v>0</v>
      </c>
      <c r="F27" s="39">
        <v>0</v>
      </c>
      <c r="G27" s="52">
        <f t="shared" si="0"/>
        <v>0</v>
      </c>
      <c r="H27" s="52">
        <f t="shared" si="1"/>
        <v>0</v>
      </c>
      <c r="I27" s="51">
        <f t="shared" si="2"/>
        <v>0</v>
      </c>
      <c r="J27" s="50"/>
    </row>
    <row r="28" spans="1:10" ht="84">
      <c r="A28" s="10">
        <f>IF(C28&lt;&gt;"",1+MAX($A$7:A27),"")</f>
        <v>16</v>
      </c>
      <c r="B28" s="40" t="s">
        <v>48</v>
      </c>
      <c r="C28" s="37">
        <f>217*1.1</f>
        <v>238.70000000000002</v>
      </c>
      <c r="D28" s="41" t="s">
        <v>23</v>
      </c>
      <c r="E28" s="39">
        <v>0</v>
      </c>
      <c r="F28" s="39">
        <v>0</v>
      </c>
      <c r="G28" s="52">
        <f t="shared" si="0"/>
        <v>0</v>
      </c>
      <c r="H28" s="52">
        <f t="shared" si="1"/>
        <v>0</v>
      </c>
      <c r="I28" s="51">
        <f t="shared" si="2"/>
        <v>0</v>
      </c>
      <c r="J28" s="50"/>
    </row>
    <row r="29" spans="1:10" ht="21">
      <c r="A29" s="10" t="str">
        <f>IF(C29&lt;&gt;"",1+MAX($A$7:A28),"")</f>
        <v/>
      </c>
      <c r="B29" s="40"/>
      <c r="C29" s="37"/>
      <c r="D29" s="41"/>
      <c r="E29" s="39"/>
      <c r="F29" s="39"/>
      <c r="G29" s="52"/>
      <c r="H29" s="52"/>
      <c r="I29" s="51"/>
      <c r="J29" s="50"/>
    </row>
    <row r="30" spans="1:10" ht="21">
      <c r="A30" s="10" t="str">
        <f>IF(C30&lt;&gt;"",1+MAX($A$7:A29),"")</f>
        <v/>
      </c>
      <c r="B30" s="85" t="s">
        <v>30</v>
      </c>
      <c r="C30" s="37"/>
      <c r="D30" s="41"/>
      <c r="E30" s="39"/>
      <c r="F30" s="39"/>
      <c r="G30" s="52"/>
      <c r="H30" s="52"/>
      <c r="I30" s="51"/>
      <c r="J30" s="50"/>
    </row>
    <row r="31" spans="1:10" ht="84">
      <c r="A31" s="10">
        <f>IF(C31&lt;&gt;"",1+MAX($A$7:A30),"")</f>
        <v>17</v>
      </c>
      <c r="B31" s="40" t="s">
        <v>49</v>
      </c>
      <c r="C31" s="37">
        <f>5858*1.1</f>
        <v>6443.8</v>
      </c>
      <c r="D31" s="41" t="s">
        <v>31</v>
      </c>
      <c r="E31" s="39">
        <v>0</v>
      </c>
      <c r="F31" s="39">
        <v>0</v>
      </c>
      <c r="G31" s="52">
        <f t="shared" si="0"/>
        <v>0</v>
      </c>
      <c r="H31" s="52">
        <f t="shared" si="1"/>
        <v>0</v>
      </c>
      <c r="I31" s="51">
        <f t="shared" si="2"/>
        <v>0</v>
      </c>
      <c r="J31" s="50"/>
    </row>
    <row r="32" spans="1:10" ht="21">
      <c r="A32" s="10" t="str">
        <f>IF(C32&lt;&gt;"",1+MAX($A$7:A31),"")</f>
        <v/>
      </c>
      <c r="B32" s="40"/>
      <c r="C32" s="37"/>
      <c r="D32" s="41"/>
      <c r="E32" s="39"/>
      <c r="F32" s="39"/>
      <c r="G32" s="52"/>
      <c r="H32" s="52"/>
      <c r="I32" s="51"/>
      <c r="J32" s="50"/>
    </row>
    <row r="33" spans="1:10" ht="21">
      <c r="A33" s="10" t="str">
        <f>IF(C33&lt;&gt;"",1+MAX($A$7:A32),"")</f>
        <v/>
      </c>
      <c r="B33" s="85" t="s">
        <v>59</v>
      </c>
      <c r="C33" s="37"/>
      <c r="D33" s="41"/>
      <c r="E33" s="39"/>
      <c r="F33" s="39"/>
      <c r="G33" s="52"/>
      <c r="H33" s="52"/>
      <c r="I33" s="51"/>
      <c r="J33" s="50"/>
    </row>
    <row r="34" spans="1:10" ht="84">
      <c r="A34" s="10">
        <f>IF(C34&lt;&gt;"",1+MAX($A$7:A33),"")</f>
        <v>18</v>
      </c>
      <c r="B34" s="40" t="s">
        <v>58</v>
      </c>
      <c r="C34" s="37">
        <f>6232*1.1</f>
        <v>6855.2000000000007</v>
      </c>
      <c r="D34" s="41" t="s">
        <v>31</v>
      </c>
      <c r="E34" s="39">
        <v>0</v>
      </c>
      <c r="F34" s="39">
        <v>0</v>
      </c>
      <c r="G34" s="52">
        <f t="shared" si="0"/>
        <v>0</v>
      </c>
      <c r="H34" s="52">
        <f t="shared" si="1"/>
        <v>0</v>
      </c>
      <c r="I34" s="51">
        <f t="shared" si="2"/>
        <v>0</v>
      </c>
      <c r="J34" s="50"/>
    </row>
    <row r="35" spans="1:10" ht="21">
      <c r="A35" s="10" t="str">
        <f>IF(C35&lt;&gt;"",1+MAX($A$7:A34),"")</f>
        <v/>
      </c>
      <c r="B35" s="40"/>
      <c r="C35" s="37"/>
      <c r="D35" s="41"/>
      <c r="E35" s="39"/>
      <c r="F35" s="39"/>
      <c r="G35" s="52"/>
      <c r="H35" s="52"/>
      <c r="I35" s="51"/>
      <c r="J35" s="50"/>
    </row>
    <row r="36" spans="1:10" ht="21">
      <c r="A36" s="10" t="str">
        <f>IF(C36&lt;&gt;"",1+MAX($A$7:A35),"")</f>
        <v/>
      </c>
      <c r="B36" s="85" t="s">
        <v>32</v>
      </c>
      <c r="C36" s="37"/>
      <c r="D36" s="41"/>
      <c r="E36" s="39"/>
      <c r="F36" s="39"/>
      <c r="G36" s="52"/>
      <c r="H36" s="52"/>
      <c r="I36" s="51"/>
      <c r="J36" s="50"/>
    </row>
    <row r="37" spans="1:10" ht="126">
      <c r="A37" s="10">
        <f>IF(C37&lt;&gt;"",1+MAX($A$7:A36),"")</f>
        <v>19</v>
      </c>
      <c r="B37" s="40" t="s">
        <v>54</v>
      </c>
      <c r="C37" s="37">
        <f>1489*1.1</f>
        <v>1637.9</v>
      </c>
      <c r="D37" s="41" t="s">
        <v>31</v>
      </c>
      <c r="E37" s="39">
        <v>0</v>
      </c>
      <c r="F37" s="39">
        <v>0</v>
      </c>
      <c r="G37" s="52">
        <f t="shared" si="0"/>
        <v>0</v>
      </c>
      <c r="H37" s="52">
        <f t="shared" si="1"/>
        <v>0</v>
      </c>
      <c r="I37" s="51">
        <f t="shared" si="2"/>
        <v>0</v>
      </c>
      <c r="J37" s="50"/>
    </row>
    <row r="38" spans="1:10" ht="21">
      <c r="A38" s="10" t="str">
        <f>IF(C38&lt;&gt;"",1+MAX($A$7:A37),"")</f>
        <v/>
      </c>
      <c r="B38" s="40"/>
      <c r="C38" s="37"/>
      <c r="D38" s="41"/>
      <c r="E38" s="39"/>
      <c r="F38" s="39"/>
      <c r="G38" s="52"/>
      <c r="H38" s="52"/>
      <c r="I38" s="51"/>
      <c r="J38" s="50"/>
    </row>
    <row r="39" spans="1:10" ht="21">
      <c r="A39" s="10" t="str">
        <f>IF(C39&lt;&gt;"",1+MAX($A$7:A38),"")</f>
        <v/>
      </c>
      <c r="B39" s="85" t="s">
        <v>33</v>
      </c>
      <c r="C39" s="37"/>
      <c r="D39" s="41"/>
      <c r="E39" s="39"/>
      <c r="F39" s="39"/>
      <c r="G39" s="52"/>
      <c r="H39" s="52"/>
      <c r="I39" s="51"/>
      <c r="J39" s="50" t="s">
        <v>53</v>
      </c>
    </row>
    <row r="40" spans="1:10" ht="105">
      <c r="A40" s="10">
        <f>IF(C40&lt;&gt;"",1+MAX($A$7:A39),"")</f>
        <v>20</v>
      </c>
      <c r="B40" s="40" t="s">
        <v>50</v>
      </c>
      <c r="C40" s="37">
        <v>5</v>
      </c>
      <c r="D40" s="41" t="s">
        <v>16</v>
      </c>
      <c r="E40" s="39">
        <v>0</v>
      </c>
      <c r="F40" s="39">
        <v>0</v>
      </c>
      <c r="G40" s="52">
        <f t="shared" si="0"/>
        <v>0</v>
      </c>
      <c r="H40" s="52">
        <f t="shared" si="1"/>
        <v>0</v>
      </c>
      <c r="I40" s="51">
        <f t="shared" si="2"/>
        <v>0</v>
      </c>
      <c r="J40" s="50"/>
    </row>
    <row r="41" spans="1:10" ht="105">
      <c r="A41" s="10">
        <f>IF(C41&lt;&gt;"",1+MAX($A$7:A40),"")</f>
        <v>21</v>
      </c>
      <c r="B41" s="40" t="s">
        <v>51</v>
      </c>
      <c r="C41" s="37">
        <v>3</v>
      </c>
      <c r="D41" s="41" t="s">
        <v>16</v>
      </c>
      <c r="E41" s="39">
        <v>0</v>
      </c>
      <c r="F41" s="39">
        <v>0</v>
      </c>
      <c r="G41" s="52">
        <f t="shared" si="0"/>
        <v>0</v>
      </c>
      <c r="H41" s="52">
        <f t="shared" si="1"/>
        <v>0</v>
      </c>
      <c r="I41" s="51">
        <f t="shared" si="2"/>
        <v>0</v>
      </c>
      <c r="J41" s="50"/>
    </row>
    <row r="42" spans="1:10" ht="105">
      <c r="A42" s="10">
        <f>IF(C42&lt;&gt;"",1+MAX($A$7:A41),"")</f>
        <v>22</v>
      </c>
      <c r="B42" s="40" t="s">
        <v>56</v>
      </c>
      <c r="C42" s="37">
        <v>74</v>
      </c>
      <c r="D42" s="41" t="s">
        <v>16</v>
      </c>
      <c r="E42" s="39">
        <v>0</v>
      </c>
      <c r="F42" s="39">
        <v>0</v>
      </c>
      <c r="G42" s="52">
        <f t="shared" si="0"/>
        <v>0</v>
      </c>
      <c r="H42" s="52">
        <f t="shared" si="1"/>
        <v>0</v>
      </c>
      <c r="I42" s="51">
        <f t="shared" si="2"/>
        <v>0</v>
      </c>
      <c r="J42" s="50"/>
    </row>
    <row r="43" spans="1:10" ht="105">
      <c r="A43" s="10">
        <f>IF(C43&lt;&gt;"",1+MAX($A$7:A42),"")</f>
        <v>23</v>
      </c>
      <c r="B43" s="40" t="s">
        <v>55</v>
      </c>
      <c r="C43" s="37">
        <v>13</v>
      </c>
      <c r="D43" s="41" t="s">
        <v>16</v>
      </c>
      <c r="E43" s="39">
        <v>0</v>
      </c>
      <c r="F43" s="39">
        <v>0</v>
      </c>
      <c r="G43" s="52">
        <f t="shared" si="0"/>
        <v>0</v>
      </c>
      <c r="H43" s="52">
        <f t="shared" si="1"/>
        <v>0</v>
      </c>
      <c r="I43" s="51">
        <f t="shared" si="2"/>
        <v>0</v>
      </c>
      <c r="J43" s="50"/>
    </row>
    <row r="44" spans="1:10" ht="20.100000000000001" customHeight="1">
      <c r="A44" s="10" t="str">
        <f>IF(C44&lt;&gt;"",1+MAX($A$7:A43),"")</f>
        <v/>
      </c>
      <c r="B44" s="54" t="s">
        <v>17</v>
      </c>
      <c r="C44" s="53"/>
      <c r="D44" s="38"/>
      <c r="E44" s="39"/>
      <c r="F44" s="39"/>
      <c r="G44" s="52"/>
      <c r="H44" s="52"/>
      <c r="I44" s="51"/>
      <c r="J44" s="50"/>
    </row>
    <row r="45" spans="1:10" ht="21">
      <c r="A45" s="10" t="str">
        <f>IF(C45&lt;&gt;"",1+MAX($A$7:A44),"")</f>
        <v/>
      </c>
      <c r="B45" s="12"/>
      <c r="C45" s="53"/>
      <c r="D45" s="38"/>
      <c r="E45" s="39"/>
      <c r="F45" s="39"/>
      <c r="G45" s="72" t="s">
        <v>18</v>
      </c>
      <c r="H45" s="72" t="s">
        <v>19</v>
      </c>
      <c r="I45" s="51"/>
      <c r="J45" s="50"/>
    </row>
    <row r="46" spans="1:10" ht="21.75" thickBot="1">
      <c r="A46" s="10" t="str">
        <f>IF(C46&lt;&gt;"",1+MAX($A$7:A9),"")</f>
        <v/>
      </c>
      <c r="B46" s="11"/>
      <c r="C46" s="55"/>
      <c r="D46" s="56"/>
      <c r="E46" s="57"/>
      <c r="F46" s="57"/>
      <c r="G46" s="73">
        <f>SUM(G7:G9)</f>
        <v>0</v>
      </c>
      <c r="H46" s="73">
        <f>SUM(H7:H9)</f>
        <v>0</v>
      </c>
      <c r="I46" s="74"/>
      <c r="J46" s="50"/>
    </row>
    <row r="47" spans="1:10" ht="21.75" thickBot="1">
      <c r="A47" s="58" t="s">
        <v>20</v>
      </c>
      <c r="B47" s="59"/>
      <c r="C47" s="60"/>
      <c r="D47" s="61"/>
      <c r="E47" s="62"/>
      <c r="F47" s="62"/>
      <c r="G47" s="75"/>
      <c r="H47" s="75"/>
      <c r="I47" s="76">
        <f>SUM(I7:I46)</f>
        <v>0</v>
      </c>
      <c r="J47" s="77"/>
    </row>
    <row r="48" spans="1:10" ht="21.75" thickBot="1">
      <c r="A48" s="63" t="str">
        <f>IF(C48&lt;&gt;"",1+MAX($A$7:A46),"")</f>
        <v/>
      </c>
      <c r="B48" s="64"/>
      <c r="C48" s="65"/>
      <c r="D48" s="66"/>
      <c r="E48" s="67"/>
      <c r="F48" s="67"/>
      <c r="G48" s="78" t="s">
        <v>21</v>
      </c>
      <c r="H48" s="79">
        <v>0.04</v>
      </c>
      <c r="I48" s="80">
        <f>H46*H48</f>
        <v>0</v>
      </c>
      <c r="J48" s="77"/>
    </row>
    <row r="49" spans="1:10" ht="21.75" thickBot="1">
      <c r="A49" s="84" t="s">
        <v>22</v>
      </c>
      <c r="B49" s="68"/>
      <c r="C49" s="69"/>
      <c r="D49" s="70"/>
      <c r="E49" s="71"/>
      <c r="F49" s="71"/>
      <c r="G49" s="71"/>
      <c r="H49" s="71"/>
      <c r="I49" s="81">
        <f>SUM(I47:I48)</f>
        <v>0</v>
      </c>
      <c r="J49" s="82"/>
    </row>
  </sheetData>
  <mergeCells count="1">
    <mergeCell ref="H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36007-A8F3-434F-8478-1DA8BC90B840}">
  <dimension ref="A1:T46"/>
  <sheetViews>
    <sheetView topLeftCell="A28" zoomScale="55" zoomScaleNormal="55" workbookViewId="0">
      <selection activeCell="E32" sqref="E32"/>
    </sheetView>
  </sheetViews>
  <sheetFormatPr defaultColWidth="12.28515625" defaultRowHeight="15.75"/>
  <cols>
    <col min="1" max="1" width="18.7109375" style="2" bestFit="1" customWidth="1"/>
    <col min="2" max="2" width="65.7109375" style="3" customWidth="1"/>
    <col min="3" max="3" width="14.7109375" style="13" customWidth="1"/>
    <col min="4" max="4" width="6" style="4" customWidth="1"/>
    <col min="5" max="5" width="15.7109375" style="4" customWidth="1"/>
    <col min="6" max="6" width="15.7109375" style="14" customWidth="1"/>
    <col min="7" max="7" width="16.140625" style="3" customWidth="1"/>
    <col min="8" max="8" width="19.140625" style="3" customWidth="1"/>
    <col min="9" max="9" width="34.140625" style="15" bestFit="1" customWidth="1"/>
    <col min="10" max="10" width="65" style="5" customWidth="1"/>
    <col min="11" max="11" width="14.28515625" style="5" customWidth="1"/>
    <col min="12" max="12" width="17.28515625" style="5" customWidth="1"/>
    <col min="13" max="13" width="14.28515625" style="5" customWidth="1"/>
    <col min="14" max="16384" width="12.28515625" style="5"/>
  </cols>
  <sheetData>
    <row r="1" spans="1:20" ht="21">
      <c r="A1" s="16" t="s">
        <v>0</v>
      </c>
      <c r="B1" s="87" t="s">
        <v>76</v>
      </c>
      <c r="C1" s="17"/>
      <c r="D1" s="18"/>
      <c r="E1" s="18"/>
      <c r="F1" s="19"/>
      <c r="G1" s="19"/>
      <c r="H1" s="19"/>
      <c r="I1" s="19"/>
      <c r="J1" s="42"/>
    </row>
    <row r="2" spans="1:20" ht="21">
      <c r="A2" s="20" t="s">
        <v>1</v>
      </c>
      <c r="B2" s="96" t="s">
        <v>77</v>
      </c>
      <c r="C2" s="97"/>
      <c r="D2" s="97"/>
      <c r="E2" s="24"/>
      <c r="F2" s="25"/>
      <c r="G2" s="25"/>
      <c r="H2" s="95"/>
      <c r="I2" s="95"/>
      <c r="J2" s="43"/>
    </row>
    <row r="3" spans="1:20" ht="21">
      <c r="A3" s="26" t="s">
        <v>2</v>
      </c>
      <c r="B3" s="27">
        <v>45601</v>
      </c>
      <c r="C3" s="21"/>
      <c r="D3" s="22"/>
      <c r="E3" s="22"/>
      <c r="F3" s="22"/>
      <c r="G3" s="22"/>
      <c r="H3" s="44"/>
      <c r="I3" s="44"/>
      <c r="J3" s="45"/>
    </row>
    <row r="4" spans="1:20" ht="21">
      <c r="A4" s="26" t="s">
        <v>3</v>
      </c>
      <c r="B4" s="27">
        <v>45601</v>
      </c>
      <c r="C4" s="21"/>
      <c r="D4" s="22"/>
      <c r="E4" s="22"/>
      <c r="F4" s="22"/>
      <c r="G4" s="22"/>
      <c r="H4" s="46"/>
      <c r="I4" s="46"/>
      <c r="J4" s="47"/>
    </row>
    <row r="5" spans="1:20" ht="21">
      <c r="A5" s="26" t="s">
        <v>4</v>
      </c>
      <c r="B5" s="28" t="s">
        <v>5</v>
      </c>
      <c r="C5" s="21"/>
      <c r="D5" s="22"/>
      <c r="E5" s="22"/>
      <c r="F5" s="22"/>
      <c r="G5" s="22"/>
      <c r="H5" s="44"/>
      <c r="I5" s="44"/>
      <c r="J5" s="45"/>
    </row>
    <row r="6" spans="1:20" ht="21.75" thickBot="1">
      <c r="A6" s="29" t="s">
        <v>25</v>
      </c>
      <c r="B6" s="30">
        <f>I$46</f>
        <v>0</v>
      </c>
      <c r="C6" s="31"/>
      <c r="D6" s="32"/>
      <c r="E6" s="33"/>
      <c r="F6" s="34"/>
      <c r="G6" s="34"/>
      <c r="H6" s="34"/>
      <c r="J6" s="45"/>
    </row>
    <row r="7" spans="1:20" s="1" customFormat="1" ht="32.25" thickBot="1">
      <c r="A7" s="7" t="s">
        <v>6</v>
      </c>
      <c r="B7" s="8" t="s">
        <v>7</v>
      </c>
      <c r="C7" s="35" t="s">
        <v>8</v>
      </c>
      <c r="D7" s="36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48" t="s">
        <v>14</v>
      </c>
      <c r="J7" s="49" t="s">
        <v>15</v>
      </c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1">
      <c r="A8" s="10"/>
      <c r="B8" s="40"/>
      <c r="C8" s="37"/>
      <c r="D8" s="41"/>
      <c r="E8" s="39"/>
      <c r="F8" s="39"/>
      <c r="G8" s="39"/>
      <c r="H8" s="39"/>
      <c r="I8" s="39"/>
      <c r="J8" s="50"/>
    </row>
    <row r="9" spans="1:20" ht="21">
      <c r="A9" s="88"/>
      <c r="B9" s="89" t="s">
        <v>60</v>
      </c>
      <c r="C9" s="90"/>
      <c r="D9" s="91"/>
      <c r="E9" s="92"/>
      <c r="F9" s="92"/>
      <c r="G9" s="92"/>
      <c r="H9" s="92"/>
      <c r="I9" s="93"/>
      <c r="J9" s="94"/>
    </row>
    <row r="10" spans="1:20" ht="21">
      <c r="A10" s="10"/>
      <c r="B10" s="85" t="s">
        <v>61</v>
      </c>
      <c r="C10" s="37"/>
      <c r="D10" s="38"/>
      <c r="E10" s="39"/>
      <c r="F10" s="39"/>
      <c r="G10" s="39"/>
      <c r="H10" s="39"/>
      <c r="I10" s="51"/>
      <c r="J10" s="50"/>
    </row>
    <row r="11" spans="1:20" ht="84">
      <c r="A11" s="10">
        <f>IF(C11&lt;&gt;"",1+MAX($A$7:A10),"")</f>
        <v>1</v>
      </c>
      <c r="B11" s="40" t="s">
        <v>63</v>
      </c>
      <c r="C11" s="37">
        <v>5</v>
      </c>
      <c r="D11" s="41" t="s">
        <v>16</v>
      </c>
      <c r="E11" s="39">
        <v>0</v>
      </c>
      <c r="F11" s="39">
        <v>0</v>
      </c>
      <c r="G11" s="52">
        <f t="shared" ref="G11" si="0">E11*C11</f>
        <v>0</v>
      </c>
      <c r="H11" s="52">
        <f t="shared" ref="H11" si="1">F11*C11</f>
        <v>0</v>
      </c>
      <c r="I11" s="51">
        <f t="shared" ref="I11" si="2">H11+G11</f>
        <v>0</v>
      </c>
      <c r="J11" s="50"/>
    </row>
    <row r="12" spans="1:20" ht="84">
      <c r="A12" s="10">
        <f>IF(C12&lt;&gt;"",1+MAX($A$7:A11),"")</f>
        <v>2</v>
      </c>
      <c r="B12" s="40" t="s">
        <v>64</v>
      </c>
      <c r="C12" s="37">
        <v>1</v>
      </c>
      <c r="D12" s="41" t="s">
        <v>16</v>
      </c>
      <c r="E12" s="39">
        <v>0</v>
      </c>
      <c r="F12" s="39">
        <v>0</v>
      </c>
      <c r="G12" s="52">
        <f t="shared" ref="G12" si="3">E12*C12</f>
        <v>0</v>
      </c>
      <c r="H12" s="52">
        <f t="shared" ref="H12" si="4">F12*C12</f>
        <v>0</v>
      </c>
      <c r="I12" s="51">
        <f t="shared" ref="I12" si="5">H12+G12</f>
        <v>0</v>
      </c>
      <c r="J12" s="50"/>
    </row>
    <row r="13" spans="1:20" ht="21">
      <c r="A13" s="10" t="str">
        <f>IF(C13&lt;&gt;"",1+MAX($A$7:A12),"")</f>
        <v/>
      </c>
      <c r="B13" s="40"/>
      <c r="C13" s="37"/>
      <c r="D13" s="41"/>
      <c r="E13" s="39"/>
      <c r="F13" s="39"/>
      <c r="G13" s="52"/>
      <c r="H13" s="52"/>
      <c r="I13" s="51"/>
      <c r="J13" s="50"/>
    </row>
    <row r="14" spans="1:20" ht="21">
      <c r="A14" s="10" t="str">
        <f>IF(C14&lt;&gt;"",1+MAX($A$7:A13),"")</f>
        <v/>
      </c>
      <c r="B14" s="85" t="s">
        <v>62</v>
      </c>
      <c r="C14" s="37"/>
      <c r="D14" s="38"/>
      <c r="E14" s="39"/>
      <c r="F14" s="39"/>
      <c r="G14" s="39"/>
      <c r="H14" s="39"/>
      <c r="I14" s="51"/>
      <c r="J14" s="50"/>
    </row>
    <row r="15" spans="1:20" ht="63">
      <c r="A15" s="10">
        <f>IF(C15&lt;&gt;"",1+MAX($A$7:A14),"")</f>
        <v>3</v>
      </c>
      <c r="B15" s="40" t="s">
        <v>82</v>
      </c>
      <c r="C15" s="37">
        <v>13</v>
      </c>
      <c r="D15" s="41" t="s">
        <v>16</v>
      </c>
      <c r="E15" s="39">
        <v>0</v>
      </c>
      <c r="F15" s="39">
        <v>0</v>
      </c>
      <c r="G15" s="52">
        <f t="shared" ref="G15:G16" si="6">E15*C15</f>
        <v>0</v>
      </c>
      <c r="H15" s="52">
        <f t="shared" ref="H15:H16" si="7">F15*C15</f>
        <v>0</v>
      </c>
      <c r="I15" s="51">
        <f t="shared" ref="I15:I16" si="8">H15+G15</f>
        <v>0</v>
      </c>
      <c r="J15" s="50"/>
    </row>
    <row r="16" spans="1:20" ht="84">
      <c r="A16" s="10">
        <f>IF(C16&lt;&gt;"",1+MAX($A$7:A15),"")</f>
        <v>4</v>
      </c>
      <c r="B16" s="40" t="s">
        <v>65</v>
      </c>
      <c r="C16" s="37">
        <v>34</v>
      </c>
      <c r="D16" s="41" t="s">
        <v>16</v>
      </c>
      <c r="E16" s="39">
        <v>0</v>
      </c>
      <c r="F16" s="39">
        <v>0</v>
      </c>
      <c r="G16" s="52">
        <f t="shared" si="6"/>
        <v>0</v>
      </c>
      <c r="H16" s="52">
        <f t="shared" si="7"/>
        <v>0</v>
      </c>
      <c r="I16" s="51">
        <f t="shared" si="8"/>
        <v>0</v>
      </c>
      <c r="J16" s="50"/>
    </row>
    <row r="17" spans="1:10" ht="84">
      <c r="A17" s="10">
        <f>IF(C17&lt;&gt;"",1+MAX($A$7:A16),"")</f>
        <v>5</v>
      </c>
      <c r="B17" s="40" t="s">
        <v>67</v>
      </c>
      <c r="C17" s="37">
        <v>11</v>
      </c>
      <c r="D17" s="41" t="s">
        <v>16</v>
      </c>
      <c r="E17" s="39">
        <v>0</v>
      </c>
      <c r="F17" s="39">
        <v>0</v>
      </c>
      <c r="G17" s="52">
        <f t="shared" ref="G17:G18" si="9">E17*C17</f>
        <v>0</v>
      </c>
      <c r="H17" s="52">
        <f t="shared" ref="H17:H18" si="10">F17*C17</f>
        <v>0</v>
      </c>
      <c r="I17" s="51">
        <f t="shared" ref="I17:I18" si="11">H17+G17</f>
        <v>0</v>
      </c>
      <c r="J17" s="50"/>
    </row>
    <row r="18" spans="1:10" ht="84">
      <c r="A18" s="10">
        <f>IF(C18&lt;&gt;"",1+MAX($A$7:A17),"")</f>
        <v>6</v>
      </c>
      <c r="B18" s="40" t="s">
        <v>66</v>
      </c>
      <c r="C18" s="37">
        <v>20</v>
      </c>
      <c r="D18" s="41" t="s">
        <v>16</v>
      </c>
      <c r="E18" s="39">
        <v>0</v>
      </c>
      <c r="F18" s="39">
        <v>0</v>
      </c>
      <c r="G18" s="52">
        <f t="shared" si="9"/>
        <v>0</v>
      </c>
      <c r="H18" s="52">
        <f t="shared" si="10"/>
        <v>0</v>
      </c>
      <c r="I18" s="51">
        <f t="shared" si="11"/>
        <v>0</v>
      </c>
      <c r="J18" s="50"/>
    </row>
    <row r="19" spans="1:10" ht="84">
      <c r="A19" s="10">
        <f>IF(C19&lt;&gt;"",1+MAX($A$7:A18),"")</f>
        <v>7</v>
      </c>
      <c r="B19" s="40" t="s">
        <v>68</v>
      </c>
      <c r="C19" s="37">
        <v>15</v>
      </c>
      <c r="D19" s="41" t="s">
        <v>16</v>
      </c>
      <c r="E19" s="39">
        <v>0</v>
      </c>
      <c r="F19" s="39">
        <v>0</v>
      </c>
      <c r="G19" s="52">
        <f t="shared" ref="G19:G20" si="12">E19*C19</f>
        <v>0</v>
      </c>
      <c r="H19" s="52">
        <f t="shared" ref="H19:H20" si="13">F19*C19</f>
        <v>0</v>
      </c>
      <c r="I19" s="51">
        <f t="shared" ref="I19:I20" si="14">H19+G19</f>
        <v>0</v>
      </c>
      <c r="J19" s="50"/>
    </row>
    <row r="20" spans="1:10" ht="84">
      <c r="A20" s="10">
        <f>IF(C20&lt;&gt;"",1+MAX($A$7:A19),"")</f>
        <v>8</v>
      </c>
      <c r="B20" s="40" t="s">
        <v>69</v>
      </c>
      <c r="C20" s="37">
        <v>10</v>
      </c>
      <c r="D20" s="41" t="s">
        <v>16</v>
      </c>
      <c r="E20" s="39">
        <v>0</v>
      </c>
      <c r="F20" s="39">
        <v>0</v>
      </c>
      <c r="G20" s="52">
        <f t="shared" si="12"/>
        <v>0</v>
      </c>
      <c r="H20" s="52">
        <f t="shared" si="13"/>
        <v>0</v>
      </c>
      <c r="I20" s="51">
        <f t="shared" si="14"/>
        <v>0</v>
      </c>
      <c r="J20" s="50"/>
    </row>
    <row r="21" spans="1:10" ht="84">
      <c r="A21" s="10">
        <f>IF(C21&lt;&gt;"",1+MAX($A$7:A20),"")</f>
        <v>9</v>
      </c>
      <c r="B21" s="40" t="s">
        <v>70</v>
      </c>
      <c r="C21" s="37">
        <v>26</v>
      </c>
      <c r="D21" s="41" t="s">
        <v>16</v>
      </c>
      <c r="E21" s="39">
        <v>0</v>
      </c>
      <c r="F21" s="39">
        <v>0</v>
      </c>
      <c r="G21" s="52">
        <f t="shared" ref="G21:G22" si="15">E21*C21</f>
        <v>0</v>
      </c>
      <c r="H21" s="52">
        <f t="shared" ref="H21:H22" si="16">F21*C21</f>
        <v>0</v>
      </c>
      <c r="I21" s="51">
        <f t="shared" ref="I21:I22" si="17">H21+G21</f>
        <v>0</v>
      </c>
      <c r="J21" s="50"/>
    </row>
    <row r="22" spans="1:10" ht="84">
      <c r="A22" s="10">
        <f>IF(C22&lt;&gt;"",1+MAX($A$7:A21),"")</f>
        <v>10</v>
      </c>
      <c r="B22" s="40" t="s">
        <v>71</v>
      </c>
      <c r="C22" s="37">
        <v>21</v>
      </c>
      <c r="D22" s="41" t="s">
        <v>16</v>
      </c>
      <c r="E22" s="39">
        <v>0</v>
      </c>
      <c r="F22" s="39">
        <v>0</v>
      </c>
      <c r="G22" s="52">
        <f t="shared" si="15"/>
        <v>0</v>
      </c>
      <c r="H22" s="52">
        <f t="shared" si="16"/>
        <v>0</v>
      </c>
      <c r="I22" s="51">
        <f t="shared" si="17"/>
        <v>0</v>
      </c>
      <c r="J22" s="50"/>
    </row>
    <row r="23" spans="1:10" ht="84">
      <c r="A23" s="10">
        <f>IF(C23&lt;&gt;"",1+MAX($A$7:A22),"")</f>
        <v>11</v>
      </c>
      <c r="B23" s="40" t="s">
        <v>72</v>
      </c>
      <c r="C23" s="37">
        <v>25</v>
      </c>
      <c r="D23" s="41" t="s">
        <v>16</v>
      </c>
      <c r="E23" s="39">
        <v>0</v>
      </c>
      <c r="F23" s="39">
        <v>0</v>
      </c>
      <c r="G23" s="52">
        <f t="shared" ref="G23" si="18">E23*C23</f>
        <v>0</v>
      </c>
      <c r="H23" s="52">
        <f t="shared" ref="H23" si="19">F23*C23</f>
        <v>0</v>
      </c>
      <c r="I23" s="51">
        <f t="shared" ref="I23" si="20">H23+G23</f>
        <v>0</v>
      </c>
      <c r="J23" s="50"/>
    </row>
    <row r="24" spans="1:10" ht="21">
      <c r="A24" s="10" t="str">
        <f>IF(C24&lt;&gt;"",1+MAX($A$7:A23),"")</f>
        <v/>
      </c>
      <c r="B24" s="40"/>
      <c r="C24" s="37"/>
      <c r="D24" s="41"/>
      <c r="E24" s="39"/>
      <c r="F24" s="39"/>
      <c r="G24" s="52"/>
      <c r="H24" s="52"/>
      <c r="I24" s="51"/>
      <c r="J24" s="50"/>
    </row>
    <row r="25" spans="1:10" ht="21">
      <c r="A25" s="10" t="str">
        <f>IF(C25&lt;&gt;"",1+MAX($A$7:A24),"")</f>
        <v/>
      </c>
      <c r="B25" s="85" t="s">
        <v>73</v>
      </c>
      <c r="C25" s="37"/>
      <c r="D25" s="38"/>
      <c r="E25" s="39"/>
      <c r="F25" s="39"/>
      <c r="G25" s="39"/>
      <c r="H25" s="39"/>
      <c r="I25" s="51"/>
      <c r="J25" s="50"/>
    </row>
    <row r="26" spans="1:10" ht="63">
      <c r="A26" s="10">
        <f>IF(C26&lt;&gt;"",1+MAX($A$7:A25),"")</f>
        <v>12</v>
      </c>
      <c r="B26" s="40" t="s">
        <v>90</v>
      </c>
      <c r="C26" s="37">
        <v>215</v>
      </c>
      <c r="D26" s="41" t="s">
        <v>16</v>
      </c>
      <c r="E26" s="39">
        <v>0</v>
      </c>
      <c r="F26" s="39">
        <v>0</v>
      </c>
      <c r="G26" s="52">
        <f t="shared" ref="G26:G27" si="21">E26*C26</f>
        <v>0</v>
      </c>
      <c r="H26" s="52">
        <f t="shared" ref="H26:H27" si="22">F26*C26</f>
        <v>0</v>
      </c>
      <c r="I26" s="51">
        <f t="shared" ref="I26:I27" si="23">H26+G26</f>
        <v>0</v>
      </c>
      <c r="J26" s="50"/>
    </row>
    <row r="27" spans="1:10" ht="42">
      <c r="A27" s="10">
        <f>IF(C27&lt;&gt;"",1+MAX($A$7:A26),"")</f>
        <v>13</v>
      </c>
      <c r="B27" s="40" t="s">
        <v>91</v>
      </c>
      <c r="C27" s="37">
        <v>344</v>
      </c>
      <c r="D27" s="41" t="s">
        <v>16</v>
      </c>
      <c r="E27" s="39">
        <v>0</v>
      </c>
      <c r="F27" s="39">
        <v>0</v>
      </c>
      <c r="G27" s="52">
        <f t="shared" si="21"/>
        <v>0</v>
      </c>
      <c r="H27" s="52">
        <f t="shared" si="22"/>
        <v>0</v>
      </c>
      <c r="I27" s="51">
        <f t="shared" si="23"/>
        <v>0</v>
      </c>
      <c r="J27" s="50"/>
    </row>
    <row r="28" spans="1:10" ht="21">
      <c r="A28" s="10" t="str">
        <f>IF(C28&lt;&gt;"",1+MAX($A$7:A27),"")</f>
        <v/>
      </c>
      <c r="B28" s="40"/>
      <c r="C28" s="37"/>
      <c r="D28" s="41"/>
      <c r="E28" s="39"/>
      <c r="F28" s="39"/>
      <c r="G28" s="52"/>
      <c r="H28" s="52"/>
      <c r="I28" s="51"/>
      <c r="J28" s="50"/>
    </row>
    <row r="29" spans="1:10" ht="21">
      <c r="A29" s="10" t="str">
        <f>IF(C29&lt;&gt;"",1+MAX($A$7:A28),"")</f>
        <v/>
      </c>
      <c r="B29" s="85" t="s">
        <v>74</v>
      </c>
      <c r="C29" s="37"/>
      <c r="D29" s="38"/>
      <c r="E29" s="39"/>
      <c r="F29" s="39"/>
      <c r="G29" s="39"/>
      <c r="H29" s="39"/>
      <c r="I29" s="51"/>
      <c r="J29" s="50"/>
    </row>
    <row r="30" spans="1:10" ht="63">
      <c r="A30" s="10">
        <f>IF(C30&lt;&gt;"",1+MAX($A$7:A29),"")</f>
        <v>14</v>
      </c>
      <c r="B30" s="40" t="s">
        <v>92</v>
      </c>
      <c r="C30" s="37">
        <v>44</v>
      </c>
      <c r="D30" s="41" t="s">
        <v>16</v>
      </c>
      <c r="E30" s="39">
        <v>0</v>
      </c>
      <c r="F30" s="39">
        <v>0</v>
      </c>
      <c r="G30" s="52">
        <f t="shared" ref="G30:G32" si="24">E30*C30</f>
        <v>0</v>
      </c>
      <c r="H30" s="52">
        <f t="shared" ref="H30:H32" si="25">F30*C30</f>
        <v>0</v>
      </c>
      <c r="I30" s="51">
        <f t="shared" ref="I30:I32" si="26">H30+G30</f>
        <v>0</v>
      </c>
      <c r="J30" s="50"/>
    </row>
    <row r="31" spans="1:10" ht="63">
      <c r="A31" s="10">
        <f>IF(C31&lt;&gt;"",1+MAX($A$7:A30),"")</f>
        <v>15</v>
      </c>
      <c r="B31" s="40" t="s">
        <v>93</v>
      </c>
      <c r="C31" s="37">
        <v>22</v>
      </c>
      <c r="D31" s="41" t="s">
        <v>16</v>
      </c>
      <c r="E31" s="39">
        <v>0</v>
      </c>
      <c r="F31" s="39">
        <v>0</v>
      </c>
      <c r="G31" s="52">
        <f t="shared" si="24"/>
        <v>0</v>
      </c>
      <c r="H31" s="52">
        <f t="shared" si="25"/>
        <v>0</v>
      </c>
      <c r="I31" s="51">
        <f t="shared" si="26"/>
        <v>0</v>
      </c>
      <c r="J31" s="50"/>
    </row>
    <row r="32" spans="1:10" ht="63">
      <c r="A32" s="10">
        <f>IF(C32&lt;&gt;"",1+MAX($A$7:A31),"")</f>
        <v>16</v>
      </c>
      <c r="B32" s="40" t="s">
        <v>94</v>
      </c>
      <c r="C32" s="37">
        <v>42</v>
      </c>
      <c r="D32" s="41" t="s">
        <v>16</v>
      </c>
      <c r="E32" s="39">
        <v>0</v>
      </c>
      <c r="F32" s="39">
        <v>0</v>
      </c>
      <c r="G32" s="52">
        <f t="shared" si="24"/>
        <v>0</v>
      </c>
      <c r="H32" s="52">
        <f t="shared" si="25"/>
        <v>0</v>
      </c>
      <c r="I32" s="51">
        <f t="shared" si="26"/>
        <v>0</v>
      </c>
      <c r="J32" s="50"/>
    </row>
    <row r="33" spans="1:10" ht="21">
      <c r="A33" s="10">
        <f>IF(C33&lt;&gt;"",1+MAX($A$7:A32),"")</f>
        <v>17</v>
      </c>
      <c r="B33" s="40" t="s">
        <v>102</v>
      </c>
      <c r="C33" s="37">
        <v>750.5</v>
      </c>
      <c r="D33" s="41" t="s">
        <v>23</v>
      </c>
      <c r="E33" s="39">
        <v>0</v>
      </c>
      <c r="F33" s="39">
        <v>0</v>
      </c>
      <c r="G33" s="52">
        <f t="shared" ref="G33" si="27">E33*C33</f>
        <v>0</v>
      </c>
      <c r="H33" s="52">
        <f t="shared" ref="H33" si="28">F33*C33</f>
        <v>0</v>
      </c>
      <c r="I33" s="51">
        <f t="shared" ref="I33" si="29">H33+G33</f>
        <v>0</v>
      </c>
      <c r="J33" s="50"/>
    </row>
    <row r="34" spans="1:10" ht="21">
      <c r="A34" s="10" t="str">
        <f>IF(C34&lt;&gt;"",1+MAX($A$7:A33),"")</f>
        <v/>
      </c>
      <c r="B34" s="40"/>
      <c r="C34" s="37"/>
      <c r="D34" s="41"/>
      <c r="E34" s="39"/>
      <c r="F34" s="39"/>
      <c r="G34" s="52"/>
      <c r="H34" s="52"/>
      <c r="I34" s="51"/>
      <c r="J34" s="50"/>
    </row>
    <row r="35" spans="1:10" ht="21">
      <c r="A35" s="10" t="str">
        <f>IF(C35&lt;&gt;"",1+MAX($A$7:A34),"")</f>
        <v/>
      </c>
      <c r="B35" s="85" t="s">
        <v>75</v>
      </c>
      <c r="C35" s="37"/>
      <c r="D35" s="38"/>
      <c r="E35" s="39"/>
      <c r="F35" s="39"/>
      <c r="G35" s="39"/>
      <c r="H35" s="39"/>
      <c r="I35" s="51"/>
      <c r="J35" s="50"/>
    </row>
    <row r="36" spans="1:10" ht="63">
      <c r="A36" s="10">
        <f>IF(C36&lt;&gt;"",1+MAX($A$7:A35),"")</f>
        <v>18</v>
      </c>
      <c r="B36" s="40" t="s">
        <v>95</v>
      </c>
      <c r="C36" s="37">
        <v>19</v>
      </c>
      <c r="D36" s="41" t="s">
        <v>16</v>
      </c>
      <c r="E36" s="39">
        <v>0</v>
      </c>
      <c r="F36" s="39">
        <v>0</v>
      </c>
      <c r="G36" s="52">
        <f t="shared" ref="G36:G37" si="30">E36*C36</f>
        <v>0</v>
      </c>
      <c r="H36" s="52">
        <f t="shared" ref="H36:H37" si="31">F36*C36</f>
        <v>0</v>
      </c>
      <c r="I36" s="51">
        <f t="shared" ref="I36:I37" si="32">H36+G36</f>
        <v>0</v>
      </c>
      <c r="J36" s="50"/>
    </row>
    <row r="37" spans="1:10" ht="42">
      <c r="A37" s="10">
        <f>IF(C37&lt;&gt;"",1+MAX($A$7:A36),"")</f>
        <v>19</v>
      </c>
      <c r="B37" s="40" t="s">
        <v>96</v>
      </c>
      <c r="C37" s="37">
        <v>42</v>
      </c>
      <c r="D37" s="41" t="s">
        <v>16</v>
      </c>
      <c r="E37" s="39">
        <v>0</v>
      </c>
      <c r="F37" s="39">
        <v>0</v>
      </c>
      <c r="G37" s="52">
        <f t="shared" si="30"/>
        <v>0</v>
      </c>
      <c r="H37" s="52">
        <f t="shared" si="31"/>
        <v>0</v>
      </c>
      <c r="I37" s="51">
        <f t="shared" si="32"/>
        <v>0</v>
      </c>
      <c r="J37" s="50"/>
    </row>
    <row r="38" spans="1:10" ht="63">
      <c r="A38" s="10">
        <f>IF(C38&lt;&gt;"",1+MAX($A$7:A37),"")</f>
        <v>20</v>
      </c>
      <c r="B38" s="40" t="s">
        <v>97</v>
      </c>
      <c r="C38" s="37">
        <v>39</v>
      </c>
      <c r="D38" s="41" t="s">
        <v>16</v>
      </c>
      <c r="E38" s="39">
        <v>0</v>
      </c>
      <c r="F38" s="39">
        <v>0</v>
      </c>
      <c r="G38" s="52">
        <f t="shared" ref="G38:G39" si="33">E38*C38</f>
        <v>0</v>
      </c>
      <c r="H38" s="52">
        <f t="shared" ref="H38:H39" si="34">F38*C38</f>
        <v>0</v>
      </c>
      <c r="I38" s="51">
        <f t="shared" ref="I38:I39" si="35">H38+G38</f>
        <v>0</v>
      </c>
      <c r="J38" s="50"/>
    </row>
    <row r="39" spans="1:10" ht="63">
      <c r="A39" s="10">
        <f>IF(C39&lt;&gt;"",1+MAX($A$7:A38),"")</f>
        <v>21</v>
      </c>
      <c r="B39" s="40" t="s">
        <v>98</v>
      </c>
      <c r="C39" s="37">
        <v>21</v>
      </c>
      <c r="D39" s="41" t="s">
        <v>16</v>
      </c>
      <c r="E39" s="39">
        <v>0</v>
      </c>
      <c r="F39" s="39">
        <v>0</v>
      </c>
      <c r="G39" s="52">
        <f t="shared" si="33"/>
        <v>0</v>
      </c>
      <c r="H39" s="52">
        <f t="shared" si="34"/>
        <v>0</v>
      </c>
      <c r="I39" s="51">
        <f t="shared" si="35"/>
        <v>0</v>
      </c>
      <c r="J39" s="50"/>
    </row>
    <row r="40" spans="1:10" ht="21">
      <c r="A40" s="10" t="str">
        <f>IF(C40&lt;&gt;"",1+MAX($A$7:A39),"")</f>
        <v/>
      </c>
      <c r="B40" s="40"/>
      <c r="C40" s="37"/>
      <c r="D40" s="41"/>
      <c r="E40" s="39"/>
      <c r="F40" s="39"/>
      <c r="G40" s="52"/>
      <c r="H40" s="52"/>
      <c r="I40" s="51"/>
      <c r="J40" s="50"/>
    </row>
    <row r="41" spans="1:10" ht="20.100000000000001" customHeight="1">
      <c r="A41" s="10" t="str">
        <f>IF(C41&lt;&gt;"",1+MAX($A$7:A40),"")</f>
        <v/>
      </c>
      <c r="B41" s="54" t="s">
        <v>17</v>
      </c>
      <c r="C41" s="53"/>
      <c r="D41" s="38"/>
      <c r="E41" s="39"/>
      <c r="F41" s="39"/>
      <c r="G41" s="52"/>
      <c r="H41" s="52"/>
      <c r="I41" s="51"/>
      <c r="J41" s="50"/>
    </row>
    <row r="42" spans="1:10" ht="21">
      <c r="A42" s="10" t="str">
        <f>IF(C42&lt;&gt;"",1+MAX($A$7:A41),"")</f>
        <v/>
      </c>
      <c r="B42" s="12"/>
      <c r="C42" s="53"/>
      <c r="D42" s="38"/>
      <c r="E42" s="39"/>
      <c r="F42" s="39"/>
      <c r="G42" s="72" t="s">
        <v>18</v>
      </c>
      <c r="H42" s="72" t="s">
        <v>19</v>
      </c>
      <c r="I42" s="51"/>
      <c r="J42" s="50"/>
    </row>
    <row r="43" spans="1:10" ht="21.75" thickBot="1">
      <c r="A43" s="10" t="str">
        <f>IF(C43&lt;&gt;"",1+MAX($A$7:A39),"")</f>
        <v/>
      </c>
      <c r="B43" s="11"/>
      <c r="C43" s="55"/>
      <c r="D43" s="56"/>
      <c r="E43" s="57"/>
      <c r="F43" s="57"/>
      <c r="G43" s="73">
        <f>SUM(G7:G39)</f>
        <v>0</v>
      </c>
      <c r="H43" s="73">
        <f>SUM(H7:H39)</f>
        <v>0</v>
      </c>
      <c r="I43" s="74"/>
      <c r="J43" s="50"/>
    </row>
    <row r="44" spans="1:10" ht="21.75" thickBot="1">
      <c r="A44" s="58" t="s">
        <v>20</v>
      </c>
      <c r="B44" s="59"/>
      <c r="C44" s="60"/>
      <c r="D44" s="61"/>
      <c r="E44" s="62"/>
      <c r="F44" s="62"/>
      <c r="G44" s="75"/>
      <c r="H44" s="75"/>
      <c r="I44" s="76">
        <f>SUM(I7:I43)</f>
        <v>0</v>
      </c>
      <c r="J44" s="77"/>
    </row>
    <row r="45" spans="1:10" ht="21.75" thickBot="1">
      <c r="A45" s="63" t="str">
        <f>IF(C45&lt;&gt;"",1+MAX($A$7:A43),"")</f>
        <v/>
      </c>
      <c r="B45" s="64"/>
      <c r="C45" s="65"/>
      <c r="D45" s="66"/>
      <c r="E45" s="67"/>
      <c r="F45" s="67"/>
      <c r="G45" s="78" t="s">
        <v>21</v>
      </c>
      <c r="H45" s="79">
        <v>0.04</v>
      </c>
      <c r="I45" s="80">
        <f>H43*H45</f>
        <v>0</v>
      </c>
      <c r="J45" s="77"/>
    </row>
    <row r="46" spans="1:10" ht="21.75" thickBot="1">
      <c r="A46" s="84" t="s">
        <v>22</v>
      </c>
      <c r="B46" s="68"/>
      <c r="C46" s="69"/>
      <c r="D46" s="70"/>
      <c r="E46" s="71"/>
      <c r="F46" s="71"/>
      <c r="G46" s="71"/>
      <c r="H46" s="71"/>
      <c r="I46" s="81">
        <f>SUM(I44:I45)</f>
        <v>0</v>
      </c>
      <c r="J46" s="82"/>
    </row>
  </sheetData>
  <mergeCells count="2">
    <mergeCell ref="H2:I2"/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43E4D-121E-4C7A-8BF8-F11B1A8EA89D}">
  <dimension ref="A1:T18"/>
  <sheetViews>
    <sheetView zoomScale="55" zoomScaleNormal="55" workbookViewId="0">
      <selection activeCell="B18" sqref="B18"/>
    </sheetView>
  </sheetViews>
  <sheetFormatPr defaultColWidth="12.28515625" defaultRowHeight="15.75"/>
  <cols>
    <col min="1" max="1" width="18.7109375" style="2" bestFit="1" customWidth="1"/>
    <col min="2" max="2" width="65.7109375" style="3" customWidth="1"/>
    <col min="3" max="3" width="14.7109375" style="13" customWidth="1"/>
    <col min="4" max="4" width="6" style="4" customWidth="1"/>
    <col min="5" max="5" width="15.7109375" style="4" customWidth="1"/>
    <col min="6" max="6" width="15.7109375" style="14" customWidth="1"/>
    <col min="7" max="7" width="16.140625" style="3" customWidth="1"/>
    <col min="8" max="8" width="19.140625" style="3" customWidth="1"/>
    <col min="9" max="9" width="34.140625" style="15" bestFit="1" customWidth="1"/>
    <col min="10" max="10" width="65" style="5" customWidth="1"/>
    <col min="11" max="11" width="14.28515625" style="5" customWidth="1"/>
    <col min="12" max="12" width="17.28515625" style="5" customWidth="1"/>
    <col min="13" max="13" width="14.28515625" style="5" customWidth="1"/>
    <col min="14" max="16384" width="12.28515625" style="5"/>
  </cols>
  <sheetData>
    <row r="1" spans="1:20" ht="21">
      <c r="A1" s="16" t="s">
        <v>0</v>
      </c>
      <c r="B1" s="87" t="str">
        <f>'FSU East Quad Improvements (L)'!B1</f>
        <v>FSU EAST QUAD IMPROVEMENTS</v>
      </c>
      <c r="C1" s="17"/>
      <c r="D1" s="18"/>
      <c r="E1" s="18"/>
      <c r="F1" s="19"/>
      <c r="G1" s="19"/>
      <c r="H1" s="19"/>
      <c r="I1" s="19"/>
      <c r="J1" s="42"/>
    </row>
    <row r="2" spans="1:20" ht="21">
      <c r="A2" s="20" t="s">
        <v>1</v>
      </c>
      <c r="B2" s="6" t="str">
        <f>'FSU East Quad Improvements (L)'!B2:D2</f>
        <v>1200 MURCHISON ROAD FAYETTEVILLE, NORTH CAROLINA 28301</v>
      </c>
      <c r="C2" s="21"/>
      <c r="D2" s="23"/>
      <c r="E2" s="24"/>
      <c r="F2" s="25"/>
      <c r="G2" s="25"/>
      <c r="H2" s="95"/>
      <c r="I2" s="95"/>
      <c r="J2" s="43"/>
    </row>
    <row r="3" spans="1:20" ht="21">
      <c r="A3" s="26" t="s">
        <v>2</v>
      </c>
      <c r="B3" s="27">
        <f>'FSU East Quad Improvements (L)'!B3</f>
        <v>45601</v>
      </c>
      <c r="C3" s="21"/>
      <c r="D3" s="22"/>
      <c r="E3" s="22"/>
      <c r="F3" s="22"/>
      <c r="G3" s="22"/>
      <c r="H3" s="44"/>
      <c r="I3" s="44"/>
      <c r="J3" s="45"/>
    </row>
    <row r="4" spans="1:20" ht="21">
      <c r="A4" s="26" t="s">
        <v>3</v>
      </c>
      <c r="B4" s="27">
        <f>'FSU East Quad Improvements (L)'!B4</f>
        <v>45601</v>
      </c>
      <c r="C4" s="21"/>
      <c r="D4" s="22"/>
      <c r="E4" s="22"/>
      <c r="F4" s="22"/>
      <c r="G4" s="22"/>
      <c r="H4" s="46"/>
      <c r="I4" s="46"/>
      <c r="J4" s="47"/>
    </row>
    <row r="5" spans="1:20" ht="21">
      <c r="A5" s="26" t="s">
        <v>4</v>
      </c>
      <c r="B5" s="28" t="s">
        <v>5</v>
      </c>
      <c r="C5" s="21"/>
      <c r="D5" s="22"/>
      <c r="E5" s="22"/>
      <c r="F5" s="22"/>
      <c r="G5" s="22"/>
      <c r="H5" s="44"/>
      <c r="I5" s="44"/>
      <c r="J5" s="45"/>
    </row>
    <row r="6" spans="1:20" ht="21.75" thickBot="1">
      <c r="A6" s="29" t="s">
        <v>25</v>
      </c>
      <c r="B6" s="30">
        <f>I$18</f>
        <v>0</v>
      </c>
      <c r="C6" s="31"/>
      <c r="D6" s="32"/>
      <c r="E6" s="33"/>
      <c r="F6" s="34"/>
      <c r="G6" s="34"/>
      <c r="H6" s="34"/>
      <c r="J6" s="86"/>
    </row>
    <row r="7" spans="1:20" s="1" customFormat="1" ht="32.25" thickBot="1">
      <c r="A7" s="7" t="s">
        <v>6</v>
      </c>
      <c r="B7" s="8" t="s">
        <v>7</v>
      </c>
      <c r="C7" s="35" t="s">
        <v>8</v>
      </c>
      <c r="D7" s="36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48" t="s">
        <v>14</v>
      </c>
      <c r="J7" s="49" t="s">
        <v>15</v>
      </c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1">
      <c r="A8" s="10"/>
      <c r="B8" s="40"/>
      <c r="C8" s="37"/>
      <c r="D8" s="41"/>
      <c r="E8" s="39"/>
      <c r="F8" s="39"/>
      <c r="G8" s="39"/>
      <c r="H8" s="39"/>
      <c r="I8" s="39"/>
      <c r="J8" s="50"/>
    </row>
    <row r="9" spans="1:20" ht="21">
      <c r="A9" s="88"/>
      <c r="B9" s="89" t="s">
        <v>60</v>
      </c>
      <c r="C9" s="90"/>
      <c r="D9" s="91"/>
      <c r="E9" s="92"/>
      <c r="F9" s="92"/>
      <c r="G9" s="92"/>
      <c r="H9" s="92"/>
      <c r="I9" s="93"/>
      <c r="J9" s="94"/>
    </row>
    <row r="10" spans="1:20" ht="21">
      <c r="A10" s="10"/>
      <c r="B10" s="85" t="s">
        <v>61</v>
      </c>
      <c r="C10" s="37"/>
      <c r="D10" s="38"/>
      <c r="E10" s="39"/>
      <c r="F10" s="39"/>
      <c r="G10" s="39"/>
      <c r="H10" s="39"/>
      <c r="I10" s="51"/>
      <c r="J10" s="50"/>
    </row>
    <row r="11" spans="1:20" ht="105">
      <c r="A11" s="10">
        <f>IF(C11&lt;&gt;"",1+MAX($A$7:A10),"")</f>
        <v>1</v>
      </c>
      <c r="B11" s="40" t="s">
        <v>78</v>
      </c>
      <c r="C11" s="37">
        <v>22</v>
      </c>
      <c r="D11" s="41" t="s">
        <v>16</v>
      </c>
      <c r="E11" s="39">
        <v>0</v>
      </c>
      <c r="F11" s="39">
        <v>0</v>
      </c>
      <c r="G11" s="52">
        <f t="shared" ref="G11" si="0">E11*C11</f>
        <v>0</v>
      </c>
      <c r="H11" s="52">
        <f t="shared" ref="H11" si="1">F11*C11</f>
        <v>0</v>
      </c>
      <c r="I11" s="51">
        <f t="shared" ref="I11" si="2">H11+G11</f>
        <v>0</v>
      </c>
      <c r="J11" s="50"/>
    </row>
    <row r="12" spans="1:20" ht="21">
      <c r="A12" s="10" t="str">
        <f>IF(C12&lt;&gt;"",1+MAX($A$7:A11),"")</f>
        <v/>
      </c>
      <c r="B12" s="40"/>
      <c r="C12" s="37"/>
      <c r="D12" s="41"/>
      <c r="E12" s="39"/>
      <c r="F12" s="39"/>
      <c r="G12" s="52"/>
      <c r="H12" s="52"/>
      <c r="I12" s="51"/>
      <c r="J12" s="50"/>
    </row>
    <row r="13" spans="1:20" ht="20.100000000000001" customHeight="1">
      <c r="A13" s="10" t="str">
        <f>IF(C13&lt;&gt;"",1+MAX($A$7:A12),"")</f>
        <v/>
      </c>
      <c r="B13" s="54" t="s">
        <v>17</v>
      </c>
      <c r="C13" s="53"/>
      <c r="D13" s="38"/>
      <c r="E13" s="39"/>
      <c r="F13" s="39"/>
      <c r="G13" s="52"/>
      <c r="H13" s="52"/>
      <c r="I13" s="51"/>
      <c r="J13" s="50"/>
    </row>
    <row r="14" spans="1:20" ht="21">
      <c r="A14" s="10" t="str">
        <f>IF(C14&lt;&gt;"",1+MAX($A$7:A13),"")</f>
        <v/>
      </c>
      <c r="B14" s="12"/>
      <c r="C14" s="53"/>
      <c r="D14" s="38"/>
      <c r="E14" s="39"/>
      <c r="F14" s="39"/>
      <c r="G14" s="72" t="s">
        <v>18</v>
      </c>
      <c r="H14" s="72" t="s">
        <v>19</v>
      </c>
      <c r="I14" s="51"/>
      <c r="J14" s="50"/>
    </row>
    <row r="15" spans="1:20" ht="21.75" thickBot="1">
      <c r="A15" s="10" t="str">
        <f>IF(C15&lt;&gt;"",1+MAX($A$7:A11),"")</f>
        <v/>
      </c>
      <c r="B15" s="11"/>
      <c r="C15" s="55"/>
      <c r="D15" s="56"/>
      <c r="E15" s="57"/>
      <c r="F15" s="57"/>
      <c r="G15" s="73">
        <f>SUM(G7:G11)</f>
        <v>0</v>
      </c>
      <c r="H15" s="73">
        <f>SUM(H7:H11)</f>
        <v>0</v>
      </c>
      <c r="I15" s="74"/>
      <c r="J15" s="50"/>
    </row>
    <row r="16" spans="1:20" ht="21.75" thickBot="1">
      <c r="A16" s="58" t="s">
        <v>20</v>
      </c>
      <c r="B16" s="59"/>
      <c r="C16" s="60"/>
      <c r="D16" s="61"/>
      <c r="E16" s="62"/>
      <c r="F16" s="62"/>
      <c r="G16" s="75"/>
      <c r="H16" s="75"/>
      <c r="I16" s="76">
        <f>SUM(I7:I15)</f>
        <v>0</v>
      </c>
      <c r="J16" s="77"/>
    </row>
    <row r="17" spans="1:10" ht="21.75" thickBot="1">
      <c r="A17" s="63" t="str">
        <f>IF(C17&lt;&gt;"",1+MAX($A$7:A15),"")</f>
        <v/>
      </c>
      <c r="B17" s="64"/>
      <c r="C17" s="65"/>
      <c r="D17" s="66"/>
      <c r="E17" s="67"/>
      <c r="F17" s="67"/>
      <c r="G17" s="78" t="s">
        <v>21</v>
      </c>
      <c r="H17" s="79">
        <v>0.04</v>
      </c>
      <c r="I17" s="80">
        <f>H15*H17</f>
        <v>0</v>
      </c>
      <c r="J17" s="77"/>
    </row>
    <row r="18" spans="1:10" ht="21.75" thickBot="1">
      <c r="A18" s="84" t="s">
        <v>22</v>
      </c>
      <c r="B18" s="68"/>
      <c r="C18" s="69"/>
      <c r="D18" s="70"/>
      <c r="E18" s="71"/>
      <c r="F18" s="71"/>
      <c r="G18" s="71"/>
      <c r="H18" s="71"/>
      <c r="I18" s="81">
        <f>SUM(I16:I17)</f>
        <v>0</v>
      </c>
      <c r="J18" s="82"/>
    </row>
  </sheetData>
  <mergeCells count="1">
    <mergeCell ref="H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10C93-0BB3-4D24-B96B-9E1F490D0E9A}">
  <dimension ref="A1:T18"/>
  <sheetViews>
    <sheetView zoomScale="55" zoomScaleNormal="55" workbookViewId="0">
      <selection activeCell="B3" sqref="B3"/>
    </sheetView>
  </sheetViews>
  <sheetFormatPr defaultColWidth="12.28515625" defaultRowHeight="15.75"/>
  <cols>
    <col min="1" max="1" width="18.7109375" style="2" bestFit="1" customWidth="1"/>
    <col min="2" max="2" width="65.7109375" style="3" customWidth="1"/>
    <col min="3" max="3" width="14.7109375" style="13" customWidth="1"/>
    <col min="4" max="4" width="6" style="4" customWidth="1"/>
    <col min="5" max="5" width="15.7109375" style="4" customWidth="1"/>
    <col min="6" max="6" width="15.7109375" style="14" customWidth="1"/>
    <col min="7" max="7" width="16.140625" style="3" customWidth="1"/>
    <col min="8" max="8" width="19.140625" style="3" customWidth="1"/>
    <col min="9" max="9" width="34.140625" style="15" bestFit="1" customWidth="1"/>
    <col min="10" max="10" width="65" style="5" customWidth="1"/>
    <col min="11" max="11" width="14.28515625" style="5" customWidth="1"/>
    <col min="12" max="12" width="17.28515625" style="5" customWidth="1"/>
    <col min="13" max="13" width="14.28515625" style="5" customWidth="1"/>
    <col min="14" max="16384" width="12.28515625" style="5"/>
  </cols>
  <sheetData>
    <row r="1" spans="1:20" ht="21">
      <c r="A1" s="16" t="s">
        <v>0</v>
      </c>
      <c r="B1" s="87" t="str">
        <f>'FSU East Quad Improvements (L)'!B1</f>
        <v>FSU EAST QUAD IMPROVEMENTS</v>
      </c>
      <c r="C1" s="17"/>
      <c r="D1" s="18"/>
      <c r="E1" s="18"/>
      <c r="F1" s="19"/>
      <c r="G1" s="19"/>
      <c r="H1" s="19"/>
      <c r="I1" s="19"/>
      <c r="J1" s="42"/>
    </row>
    <row r="2" spans="1:20" ht="21">
      <c r="A2" s="20" t="s">
        <v>1</v>
      </c>
      <c r="B2" s="6" t="str">
        <f>'FSU East Quad Improvements (L)'!B2:D2</f>
        <v>1200 MURCHISON ROAD FAYETTEVILLE, NORTH CAROLINA 28301</v>
      </c>
      <c r="C2" s="21"/>
      <c r="D2" s="23"/>
      <c r="E2" s="24"/>
      <c r="F2" s="25"/>
      <c r="G2" s="25"/>
      <c r="H2" s="95"/>
      <c r="I2" s="95"/>
      <c r="J2" s="43"/>
    </row>
    <row r="3" spans="1:20" ht="21">
      <c r="A3" s="26" t="s">
        <v>2</v>
      </c>
      <c r="B3" s="27">
        <f>'FSU East Quad Improvements (L)'!B3</f>
        <v>45601</v>
      </c>
      <c r="C3" s="21"/>
      <c r="D3" s="22"/>
      <c r="E3" s="22"/>
      <c r="F3" s="22"/>
      <c r="G3" s="22"/>
      <c r="H3" s="44"/>
      <c r="I3" s="44"/>
      <c r="J3" s="45"/>
    </row>
    <row r="4" spans="1:20" ht="21">
      <c r="A4" s="26" t="s">
        <v>3</v>
      </c>
      <c r="B4" s="27">
        <f>'FSU East Quad Improvements (L)'!B4</f>
        <v>45601</v>
      </c>
      <c r="C4" s="21"/>
      <c r="D4" s="22"/>
      <c r="E4" s="22"/>
      <c r="F4" s="22"/>
      <c r="G4" s="22"/>
      <c r="H4" s="46"/>
      <c r="I4" s="46"/>
      <c r="J4" s="47"/>
    </row>
    <row r="5" spans="1:20" ht="21">
      <c r="A5" s="26" t="s">
        <v>4</v>
      </c>
      <c r="B5" s="28" t="s">
        <v>5</v>
      </c>
      <c r="C5" s="21"/>
      <c r="D5" s="22"/>
      <c r="E5" s="22"/>
      <c r="F5" s="22"/>
      <c r="G5" s="22"/>
      <c r="H5" s="44"/>
      <c r="I5" s="44"/>
      <c r="J5" s="45"/>
    </row>
    <row r="6" spans="1:20" ht="21.75" thickBot="1">
      <c r="A6" s="29" t="s">
        <v>25</v>
      </c>
      <c r="B6" s="30">
        <f>I$18</f>
        <v>0</v>
      </c>
      <c r="C6" s="31"/>
      <c r="D6" s="32"/>
      <c r="E6" s="33"/>
      <c r="F6" s="34"/>
      <c r="G6" s="34"/>
      <c r="H6" s="34"/>
      <c r="J6" s="86"/>
    </row>
    <row r="7" spans="1:20" s="1" customFormat="1" ht="32.25" thickBot="1">
      <c r="A7" s="7" t="s">
        <v>6</v>
      </c>
      <c r="B7" s="8" t="s">
        <v>7</v>
      </c>
      <c r="C7" s="35" t="s">
        <v>8</v>
      </c>
      <c r="D7" s="36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48" t="s">
        <v>14</v>
      </c>
      <c r="J7" s="49" t="s">
        <v>15</v>
      </c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1">
      <c r="A8" s="10" t="str">
        <f>IF(C8&lt;&gt;"",1+MAX($A$7:A7),"")</f>
        <v/>
      </c>
      <c r="B8" s="40"/>
      <c r="C8" s="37"/>
      <c r="D8" s="41"/>
      <c r="E8" s="39"/>
      <c r="F8" s="39"/>
      <c r="G8" s="52"/>
      <c r="H8" s="52"/>
      <c r="I8" s="51"/>
      <c r="J8" s="50"/>
    </row>
    <row r="9" spans="1:20" ht="21">
      <c r="A9" s="88"/>
      <c r="B9" s="89" t="s">
        <v>60</v>
      </c>
      <c r="C9" s="90"/>
      <c r="D9" s="91"/>
      <c r="E9" s="92"/>
      <c r="F9" s="92"/>
      <c r="G9" s="92"/>
      <c r="H9" s="92"/>
      <c r="I9" s="93"/>
      <c r="J9" s="94"/>
    </row>
    <row r="10" spans="1:20" ht="21">
      <c r="A10" s="10"/>
      <c r="B10" s="85" t="s">
        <v>61</v>
      </c>
      <c r="C10" s="37"/>
      <c r="D10" s="38"/>
      <c r="E10" s="39"/>
      <c r="F10" s="39"/>
      <c r="G10" s="39"/>
      <c r="H10" s="39"/>
      <c r="I10" s="51"/>
      <c r="J10" s="50"/>
    </row>
    <row r="11" spans="1:20" ht="105">
      <c r="A11" s="10">
        <f>IF(C11&lt;&gt;"",1+MAX($A$7:A10),"")</f>
        <v>1</v>
      </c>
      <c r="B11" s="40" t="s">
        <v>79</v>
      </c>
      <c r="C11" s="37">
        <v>9</v>
      </c>
      <c r="D11" s="41" t="s">
        <v>16</v>
      </c>
      <c r="E11" s="39">
        <v>0</v>
      </c>
      <c r="F11" s="39">
        <v>0</v>
      </c>
      <c r="G11" s="52">
        <f t="shared" ref="G11" si="0">E11*C11</f>
        <v>0</v>
      </c>
      <c r="H11" s="52">
        <f t="shared" ref="H11" si="1">F11*C11</f>
        <v>0</v>
      </c>
      <c r="I11" s="51">
        <f t="shared" ref="I11" si="2">H11+G11</f>
        <v>0</v>
      </c>
      <c r="J11" s="50"/>
    </row>
    <row r="12" spans="1:20" ht="21">
      <c r="A12" s="10" t="str">
        <f>IF(C12&lt;&gt;"",1+MAX($A$7:A11),"")</f>
        <v/>
      </c>
      <c r="B12" s="40"/>
      <c r="C12" s="37"/>
      <c r="D12" s="41"/>
      <c r="E12" s="39"/>
      <c r="F12" s="39"/>
      <c r="G12" s="52"/>
      <c r="H12" s="52"/>
      <c r="I12" s="51"/>
      <c r="J12" s="50"/>
    </row>
    <row r="13" spans="1:20" ht="20.100000000000001" customHeight="1">
      <c r="A13" s="10" t="str">
        <f>IF(C13&lt;&gt;"",1+MAX($A$7:A12),"")</f>
        <v/>
      </c>
      <c r="B13" s="54" t="s">
        <v>17</v>
      </c>
      <c r="C13" s="53"/>
      <c r="D13" s="38"/>
      <c r="E13" s="39"/>
      <c r="F13" s="39"/>
      <c r="G13" s="52"/>
      <c r="H13" s="52"/>
      <c r="I13" s="51"/>
      <c r="J13" s="50"/>
    </row>
    <row r="14" spans="1:20" ht="21">
      <c r="A14" s="10" t="str">
        <f>IF(C14&lt;&gt;"",1+MAX($A$7:A13),"")</f>
        <v/>
      </c>
      <c r="B14" s="12"/>
      <c r="C14" s="53"/>
      <c r="D14" s="38"/>
      <c r="E14" s="39"/>
      <c r="F14" s="39"/>
      <c r="G14" s="72" t="s">
        <v>18</v>
      </c>
      <c r="H14" s="72" t="s">
        <v>19</v>
      </c>
      <c r="I14" s="51"/>
      <c r="J14" s="50"/>
    </row>
    <row r="15" spans="1:20" ht="21.75" thickBot="1">
      <c r="A15" s="10" t="str">
        <f>IF(C15&lt;&gt;"",1+MAX($A$7:A11),"")</f>
        <v/>
      </c>
      <c r="B15" s="11"/>
      <c r="C15" s="55"/>
      <c r="D15" s="56"/>
      <c r="E15" s="57"/>
      <c r="F15" s="57"/>
      <c r="G15" s="73">
        <f>SUM(G7:G11)</f>
        <v>0</v>
      </c>
      <c r="H15" s="73">
        <f>SUM(H7:H11)</f>
        <v>0</v>
      </c>
      <c r="I15" s="74"/>
      <c r="J15" s="50"/>
    </row>
    <row r="16" spans="1:20" ht="21.75" thickBot="1">
      <c r="A16" s="58" t="s">
        <v>20</v>
      </c>
      <c r="B16" s="59"/>
      <c r="C16" s="60"/>
      <c r="D16" s="61"/>
      <c r="E16" s="62"/>
      <c r="F16" s="62"/>
      <c r="G16" s="75"/>
      <c r="H16" s="75"/>
      <c r="I16" s="76">
        <f>SUM(I7:I15)</f>
        <v>0</v>
      </c>
      <c r="J16" s="77"/>
    </row>
    <row r="17" spans="1:10" ht="21.75" thickBot="1">
      <c r="A17" s="63" t="str">
        <f>IF(C17&lt;&gt;"",1+MAX($A$7:A15),"")</f>
        <v/>
      </c>
      <c r="B17" s="64"/>
      <c r="C17" s="65"/>
      <c r="D17" s="66"/>
      <c r="E17" s="67"/>
      <c r="F17" s="67"/>
      <c r="G17" s="78" t="s">
        <v>21</v>
      </c>
      <c r="H17" s="79">
        <v>0.04</v>
      </c>
      <c r="I17" s="80">
        <f>H15*H17</f>
        <v>0</v>
      </c>
      <c r="J17" s="77"/>
    </row>
    <row r="18" spans="1:10" ht="21.75" thickBot="1">
      <c r="A18" s="84" t="s">
        <v>22</v>
      </c>
      <c r="B18" s="68"/>
      <c r="C18" s="69"/>
      <c r="D18" s="70"/>
      <c r="E18" s="71"/>
      <c r="F18" s="71"/>
      <c r="G18" s="71"/>
      <c r="H18" s="71"/>
      <c r="I18" s="81">
        <f>SUM(I16:I17)</f>
        <v>0</v>
      </c>
      <c r="J18" s="82"/>
    </row>
  </sheetData>
  <mergeCells count="1">
    <mergeCell ref="H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B3809-7A5A-47E1-9C76-E0BC8C059118}">
  <dimension ref="A1:T20"/>
  <sheetViews>
    <sheetView zoomScale="70" zoomScaleNormal="70" workbookViewId="0">
      <selection activeCell="B1" sqref="B1:B4"/>
    </sheetView>
  </sheetViews>
  <sheetFormatPr defaultColWidth="12.28515625" defaultRowHeight="15.75"/>
  <cols>
    <col min="1" max="1" width="18.7109375" style="2" bestFit="1" customWidth="1"/>
    <col min="2" max="2" width="65.7109375" style="3" customWidth="1"/>
    <col min="3" max="3" width="14.7109375" style="13" customWidth="1"/>
    <col min="4" max="4" width="6" style="4" customWidth="1"/>
    <col min="5" max="5" width="15.7109375" style="4" customWidth="1"/>
    <col min="6" max="6" width="15.7109375" style="14" customWidth="1"/>
    <col min="7" max="7" width="16.140625" style="3" customWidth="1"/>
    <col min="8" max="8" width="19.140625" style="3" customWidth="1"/>
    <col min="9" max="9" width="34.140625" style="15" bestFit="1" customWidth="1"/>
    <col min="10" max="10" width="65" style="5" customWidth="1"/>
    <col min="11" max="11" width="14.28515625" style="5" customWidth="1"/>
    <col min="12" max="12" width="17.28515625" style="5" customWidth="1"/>
    <col min="13" max="13" width="14.28515625" style="5" customWidth="1"/>
    <col min="14" max="16384" width="12.28515625" style="5"/>
  </cols>
  <sheetData>
    <row r="1" spans="1:20" ht="21">
      <c r="A1" s="16" t="s">
        <v>0</v>
      </c>
      <c r="B1" s="87" t="str">
        <f>'FSU East Quad Improvements (L)'!B1</f>
        <v>FSU EAST QUAD IMPROVEMENTS</v>
      </c>
      <c r="C1" s="17"/>
      <c r="D1" s="18"/>
      <c r="E1" s="18"/>
      <c r="F1" s="19"/>
      <c r="G1" s="19"/>
      <c r="H1" s="19"/>
      <c r="I1" s="19"/>
      <c r="J1" s="42"/>
    </row>
    <row r="2" spans="1:20" ht="21">
      <c r="A2" s="20" t="s">
        <v>1</v>
      </c>
      <c r="B2" s="6" t="str">
        <f>'FSU East Quad Improvements (L)'!B2:D2</f>
        <v>1200 MURCHISON ROAD FAYETTEVILLE, NORTH CAROLINA 28301</v>
      </c>
      <c r="C2" s="21"/>
      <c r="D2" s="23"/>
      <c r="E2" s="24"/>
      <c r="F2" s="25"/>
      <c r="G2" s="25"/>
      <c r="H2" s="95"/>
      <c r="I2" s="95"/>
      <c r="J2" s="43"/>
    </row>
    <row r="3" spans="1:20" ht="21">
      <c r="A3" s="26" t="s">
        <v>2</v>
      </c>
      <c r="B3" s="27">
        <f>'FSU East Quad Improvements (L)'!B3</f>
        <v>45601</v>
      </c>
      <c r="C3" s="21"/>
      <c r="D3" s="22"/>
      <c r="E3" s="22"/>
      <c r="F3" s="22"/>
      <c r="G3" s="22"/>
      <c r="H3" s="44"/>
      <c r="I3" s="44"/>
      <c r="J3" s="45"/>
    </row>
    <row r="4" spans="1:20" ht="21">
      <c r="A4" s="26" t="s">
        <v>3</v>
      </c>
      <c r="B4" s="27">
        <f>'FSU East Quad Improvements (L)'!B4</f>
        <v>45601</v>
      </c>
      <c r="C4" s="21"/>
      <c r="D4" s="22"/>
      <c r="E4" s="22"/>
      <c r="F4" s="22"/>
      <c r="G4" s="22"/>
      <c r="H4" s="46"/>
      <c r="I4" s="46"/>
      <c r="J4" s="47"/>
    </row>
    <row r="5" spans="1:20" ht="21">
      <c r="A5" s="26" t="s">
        <v>4</v>
      </c>
      <c r="B5" s="28" t="s">
        <v>5</v>
      </c>
      <c r="C5" s="21"/>
      <c r="D5" s="22"/>
      <c r="E5" s="22"/>
      <c r="F5" s="22"/>
      <c r="G5" s="22"/>
      <c r="H5" s="44"/>
      <c r="I5" s="44"/>
      <c r="J5" s="45"/>
    </row>
    <row r="6" spans="1:20" ht="21.75" thickBot="1">
      <c r="A6" s="29" t="s">
        <v>25</v>
      </c>
      <c r="B6" s="30">
        <f>I$20</f>
        <v>0</v>
      </c>
      <c r="C6" s="31"/>
      <c r="D6" s="32"/>
      <c r="E6" s="33"/>
      <c r="F6" s="34"/>
      <c r="G6" s="34"/>
      <c r="H6" s="34"/>
      <c r="J6" s="86"/>
    </row>
    <row r="7" spans="1:20" s="1" customFormat="1" ht="32.25" thickBot="1">
      <c r="A7" s="7" t="s">
        <v>6</v>
      </c>
      <c r="B7" s="8" t="s">
        <v>7</v>
      </c>
      <c r="C7" s="35" t="s">
        <v>8</v>
      </c>
      <c r="D7" s="36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48" t="s">
        <v>14</v>
      </c>
      <c r="J7" s="49" t="s">
        <v>15</v>
      </c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1">
      <c r="A8" s="10"/>
      <c r="B8" s="40"/>
      <c r="C8" s="37"/>
      <c r="D8" s="41"/>
      <c r="E8" s="39"/>
      <c r="F8" s="39"/>
      <c r="G8" s="39"/>
      <c r="H8" s="39"/>
      <c r="I8" s="39"/>
      <c r="J8" s="50"/>
    </row>
    <row r="9" spans="1:20" ht="21">
      <c r="A9" s="88"/>
      <c r="B9" s="89" t="s">
        <v>60</v>
      </c>
      <c r="C9" s="90"/>
      <c r="D9" s="91"/>
      <c r="E9" s="92"/>
      <c r="F9" s="92"/>
      <c r="G9" s="92"/>
      <c r="H9" s="92"/>
      <c r="I9" s="93"/>
      <c r="J9" s="94"/>
    </row>
    <row r="10" spans="1:20" ht="21">
      <c r="A10" s="10"/>
      <c r="B10" s="85" t="s">
        <v>61</v>
      </c>
      <c r="C10" s="37"/>
      <c r="D10" s="38"/>
      <c r="E10" s="39"/>
      <c r="F10" s="39"/>
      <c r="G10" s="39"/>
      <c r="H10" s="39"/>
      <c r="I10" s="51"/>
      <c r="J10" s="50"/>
    </row>
    <row r="11" spans="1:20" ht="105">
      <c r="A11" s="10">
        <f>IF(C11&lt;&gt;"",1+MAX($A$7:A10),"")</f>
        <v>1</v>
      </c>
      <c r="B11" s="40" t="s">
        <v>80</v>
      </c>
      <c r="C11" s="37">
        <v>7</v>
      </c>
      <c r="D11" s="41" t="s">
        <v>16</v>
      </c>
      <c r="E11" s="39">
        <v>0</v>
      </c>
      <c r="F11" s="39">
        <v>0</v>
      </c>
      <c r="G11" s="52">
        <f t="shared" ref="G11" si="0">E11*C11</f>
        <v>0</v>
      </c>
      <c r="H11" s="52">
        <f t="shared" ref="H11" si="1">F11*C11</f>
        <v>0</v>
      </c>
      <c r="I11" s="51">
        <f t="shared" ref="I11" si="2">H11+G11</f>
        <v>0</v>
      </c>
      <c r="J11" s="50"/>
    </row>
    <row r="12" spans="1:20" ht="84">
      <c r="A12" s="10">
        <f>IF(C12&lt;&gt;"",1+MAX($A$7:A11),"")</f>
        <v>2</v>
      </c>
      <c r="B12" s="40" t="s">
        <v>81</v>
      </c>
      <c r="C12" s="37">
        <v>1</v>
      </c>
      <c r="D12" s="41" t="s">
        <v>16</v>
      </c>
      <c r="E12" s="39">
        <v>0</v>
      </c>
      <c r="F12" s="39">
        <v>0</v>
      </c>
      <c r="G12" s="52">
        <f t="shared" ref="G12:G13" si="3">E12*C12</f>
        <v>0</v>
      </c>
      <c r="H12" s="52">
        <f t="shared" ref="H12:H13" si="4">F12*C12</f>
        <v>0</v>
      </c>
      <c r="I12" s="51">
        <f t="shared" ref="I12:I13" si="5">H12+G12</f>
        <v>0</v>
      </c>
      <c r="J12" s="50"/>
    </row>
    <row r="13" spans="1:20" ht="84">
      <c r="A13" s="10">
        <f>IF(C13&lt;&gt;"",1+MAX($A$7:A12),"")</f>
        <v>3</v>
      </c>
      <c r="B13" s="40" t="s">
        <v>64</v>
      </c>
      <c r="C13" s="37">
        <v>1</v>
      </c>
      <c r="D13" s="41" t="s">
        <v>16</v>
      </c>
      <c r="E13" s="39">
        <v>0</v>
      </c>
      <c r="F13" s="39">
        <v>0</v>
      </c>
      <c r="G13" s="52">
        <f t="shared" si="3"/>
        <v>0</v>
      </c>
      <c r="H13" s="52">
        <f t="shared" si="4"/>
        <v>0</v>
      </c>
      <c r="I13" s="51">
        <f t="shared" si="5"/>
        <v>0</v>
      </c>
      <c r="J13" s="50"/>
    </row>
    <row r="14" spans="1:20" ht="21">
      <c r="A14" s="10" t="str">
        <f>IF(C14&lt;&gt;"",1+MAX($A$7:A13),"")</f>
        <v/>
      </c>
      <c r="B14" s="40"/>
      <c r="C14" s="37"/>
      <c r="D14" s="41"/>
      <c r="E14" s="39"/>
      <c r="F14" s="39"/>
      <c r="G14" s="52"/>
      <c r="H14" s="52"/>
      <c r="I14" s="51"/>
      <c r="J14" s="50"/>
    </row>
    <row r="15" spans="1:20" ht="20.100000000000001" customHeight="1">
      <c r="A15" s="10" t="str">
        <f>IF(C15&lt;&gt;"",1+MAX($A$7:A14),"")</f>
        <v/>
      </c>
      <c r="B15" s="54" t="s">
        <v>17</v>
      </c>
      <c r="C15" s="53"/>
      <c r="D15" s="38"/>
      <c r="E15" s="39"/>
      <c r="F15" s="39"/>
      <c r="G15" s="52"/>
      <c r="H15" s="52"/>
      <c r="I15" s="51"/>
      <c r="J15" s="50"/>
    </row>
    <row r="16" spans="1:20" ht="21">
      <c r="A16" s="10" t="str">
        <f>IF(C16&lt;&gt;"",1+MAX($A$7:A15),"")</f>
        <v/>
      </c>
      <c r="B16" s="12"/>
      <c r="C16" s="53"/>
      <c r="D16" s="38"/>
      <c r="E16" s="39"/>
      <c r="F16" s="39"/>
      <c r="G16" s="72" t="s">
        <v>18</v>
      </c>
      <c r="H16" s="72" t="s">
        <v>19</v>
      </c>
      <c r="I16" s="51"/>
      <c r="J16" s="50"/>
    </row>
    <row r="17" spans="1:10" ht="21.75" thickBot="1">
      <c r="A17" s="10" t="str">
        <f>IF(C17&lt;&gt;"",1+MAX($A$7:A13),"")</f>
        <v/>
      </c>
      <c r="B17" s="11"/>
      <c r="C17" s="55"/>
      <c r="D17" s="56"/>
      <c r="E17" s="57"/>
      <c r="F17" s="57"/>
      <c r="G17" s="73">
        <f>SUM(G7:G13)</f>
        <v>0</v>
      </c>
      <c r="H17" s="73">
        <f>SUM(H7:H13)</f>
        <v>0</v>
      </c>
      <c r="I17" s="74"/>
      <c r="J17" s="50"/>
    </row>
    <row r="18" spans="1:10" ht="21.75" thickBot="1">
      <c r="A18" s="58" t="s">
        <v>20</v>
      </c>
      <c r="B18" s="59"/>
      <c r="C18" s="60"/>
      <c r="D18" s="61"/>
      <c r="E18" s="62"/>
      <c r="F18" s="62"/>
      <c r="G18" s="75"/>
      <c r="H18" s="75"/>
      <c r="I18" s="76">
        <f>SUM(I7:I17)</f>
        <v>0</v>
      </c>
      <c r="J18" s="77"/>
    </row>
    <row r="19" spans="1:10" ht="21.75" thickBot="1">
      <c r="A19" s="63" t="str">
        <f>IF(C19&lt;&gt;"",1+MAX($A$7:A17),"")</f>
        <v/>
      </c>
      <c r="B19" s="64"/>
      <c r="C19" s="65"/>
      <c r="D19" s="66"/>
      <c r="E19" s="67"/>
      <c r="F19" s="67"/>
      <c r="G19" s="78" t="s">
        <v>21</v>
      </c>
      <c r="H19" s="79">
        <v>0.04</v>
      </c>
      <c r="I19" s="80">
        <f>H17*H19</f>
        <v>0</v>
      </c>
      <c r="J19" s="77"/>
    </row>
    <row r="20" spans="1:10" ht="21.75" thickBot="1">
      <c r="A20" s="84" t="s">
        <v>22</v>
      </c>
      <c r="B20" s="68"/>
      <c r="C20" s="69"/>
      <c r="D20" s="70"/>
      <c r="E20" s="71"/>
      <c r="F20" s="71"/>
      <c r="G20" s="71"/>
      <c r="H20" s="71"/>
      <c r="I20" s="81">
        <f>SUM(I18:I19)</f>
        <v>0</v>
      </c>
      <c r="J20" s="82"/>
    </row>
  </sheetData>
  <mergeCells count="1">
    <mergeCell ref="H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496A0-D62F-4CC0-9784-480F0EE4D5FF}">
  <dimension ref="A1:T46"/>
  <sheetViews>
    <sheetView tabSelected="1" topLeftCell="A29" zoomScale="55" zoomScaleNormal="55" workbookViewId="0">
      <selection activeCell="A11" sqref="A11:A39"/>
    </sheetView>
  </sheetViews>
  <sheetFormatPr defaultColWidth="12.28515625" defaultRowHeight="15.75"/>
  <cols>
    <col min="1" max="1" width="18.7109375" style="2" bestFit="1" customWidth="1"/>
    <col min="2" max="2" width="65.7109375" style="3" customWidth="1"/>
    <col min="3" max="3" width="14.7109375" style="13" customWidth="1"/>
    <col min="4" max="4" width="6" style="4" customWidth="1"/>
    <col min="5" max="5" width="15.7109375" style="4" customWidth="1"/>
    <col min="6" max="6" width="15.7109375" style="14" customWidth="1"/>
    <col min="7" max="7" width="16.140625" style="3" customWidth="1"/>
    <col min="8" max="8" width="19.140625" style="3" customWidth="1"/>
    <col min="9" max="9" width="34.140625" style="15" bestFit="1" customWidth="1"/>
    <col min="10" max="10" width="65" style="5" customWidth="1"/>
    <col min="11" max="11" width="14.28515625" style="5" customWidth="1"/>
    <col min="12" max="12" width="17.28515625" style="5" customWidth="1"/>
    <col min="13" max="13" width="14.28515625" style="5" customWidth="1"/>
    <col min="14" max="16384" width="12.28515625" style="5"/>
  </cols>
  <sheetData>
    <row r="1" spans="1:20" ht="21">
      <c r="A1" s="16" t="s">
        <v>0</v>
      </c>
      <c r="B1" s="87" t="str">
        <f>'FSU East Quad Improvements (L)'!B1</f>
        <v>FSU EAST QUAD IMPROVEMENTS</v>
      </c>
      <c r="C1" s="17"/>
      <c r="D1" s="18"/>
      <c r="E1" s="18"/>
      <c r="F1" s="19"/>
      <c r="G1" s="19"/>
      <c r="H1" s="19"/>
      <c r="I1" s="19"/>
      <c r="J1" s="42"/>
    </row>
    <row r="2" spans="1:20" ht="21">
      <c r="A2" s="20" t="s">
        <v>1</v>
      </c>
      <c r="B2" s="6" t="str">
        <f>'FSU East Quad Improvements (L)'!B2:D2</f>
        <v>1200 MURCHISON ROAD FAYETTEVILLE, NORTH CAROLINA 28301</v>
      </c>
      <c r="C2" s="21"/>
      <c r="D2" s="23"/>
      <c r="E2" s="24"/>
      <c r="F2" s="25"/>
      <c r="G2" s="25"/>
      <c r="H2" s="95"/>
      <c r="I2" s="95"/>
      <c r="J2" s="43"/>
    </row>
    <row r="3" spans="1:20" ht="21">
      <c r="A3" s="26" t="s">
        <v>2</v>
      </c>
      <c r="B3" s="27">
        <f>'FSU East Quad Improvements (L)'!B3</f>
        <v>45601</v>
      </c>
      <c r="C3" s="21"/>
      <c r="D3" s="22"/>
      <c r="E3" s="22"/>
      <c r="F3" s="22"/>
      <c r="G3" s="22"/>
      <c r="H3" s="44"/>
      <c r="I3" s="44"/>
      <c r="J3" s="45"/>
    </row>
    <row r="4" spans="1:20" ht="21">
      <c r="A4" s="26" t="s">
        <v>3</v>
      </c>
      <c r="B4" s="27">
        <f>'FSU East Quad Improvements (L)'!B4</f>
        <v>45601</v>
      </c>
      <c r="C4" s="21"/>
      <c r="D4" s="22"/>
      <c r="E4" s="22"/>
      <c r="F4" s="22"/>
      <c r="G4" s="22"/>
      <c r="H4" s="46"/>
      <c r="I4" s="46"/>
      <c r="J4" s="47"/>
    </row>
    <row r="5" spans="1:20" ht="21">
      <c r="A5" s="26" t="s">
        <v>4</v>
      </c>
      <c r="B5" s="28" t="s">
        <v>5</v>
      </c>
      <c r="C5" s="21"/>
      <c r="D5" s="22"/>
      <c r="E5" s="22"/>
      <c r="F5" s="22"/>
      <c r="G5" s="22"/>
      <c r="H5" s="44"/>
      <c r="I5" s="44"/>
      <c r="J5" s="45"/>
    </row>
    <row r="6" spans="1:20" ht="21.75" thickBot="1">
      <c r="A6" s="29" t="s">
        <v>25</v>
      </c>
      <c r="B6" s="30">
        <f>I$46</f>
        <v>0</v>
      </c>
      <c r="C6" s="31"/>
      <c r="D6" s="32"/>
      <c r="E6" s="33"/>
      <c r="F6" s="34"/>
      <c r="G6" s="34"/>
      <c r="H6" s="34"/>
      <c r="J6" s="86"/>
    </row>
    <row r="7" spans="1:20" s="1" customFormat="1" ht="32.25" thickBot="1">
      <c r="A7" s="7" t="s">
        <v>6</v>
      </c>
      <c r="B7" s="8" t="s">
        <v>7</v>
      </c>
      <c r="C7" s="35" t="s">
        <v>8</v>
      </c>
      <c r="D7" s="36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48" t="s">
        <v>14</v>
      </c>
      <c r="J7" s="49" t="s">
        <v>15</v>
      </c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1">
      <c r="A8" s="10"/>
      <c r="B8" s="40"/>
      <c r="C8" s="37"/>
      <c r="D8" s="41"/>
      <c r="E8" s="39"/>
      <c r="F8" s="39"/>
      <c r="G8" s="39"/>
      <c r="H8" s="39"/>
      <c r="I8" s="39"/>
      <c r="J8" s="50"/>
    </row>
    <row r="9" spans="1:20" ht="21">
      <c r="A9" s="88"/>
      <c r="B9" s="89" t="s">
        <v>60</v>
      </c>
      <c r="C9" s="90"/>
      <c r="D9" s="91"/>
      <c r="E9" s="92"/>
      <c r="F9" s="92"/>
      <c r="G9" s="92"/>
      <c r="H9" s="92"/>
      <c r="I9" s="93"/>
      <c r="J9" s="94"/>
    </row>
    <row r="10" spans="1:20" ht="21">
      <c r="A10" s="10" t="str">
        <f>IF(C10&lt;&gt;"",1+MAX($A$7:A9),"")</f>
        <v/>
      </c>
      <c r="B10" s="85" t="s">
        <v>62</v>
      </c>
      <c r="C10" s="37"/>
      <c r="D10" s="38"/>
      <c r="E10" s="39"/>
      <c r="F10" s="39"/>
      <c r="G10" s="39"/>
      <c r="H10" s="39"/>
      <c r="I10" s="51"/>
      <c r="J10" s="50"/>
    </row>
    <row r="11" spans="1:20" ht="84">
      <c r="A11" s="10">
        <f>IF(C11&lt;&gt;"",1+MAX($A$7:A10),"")</f>
        <v>1</v>
      </c>
      <c r="B11" s="40" t="s">
        <v>65</v>
      </c>
      <c r="C11" s="37">
        <v>22</v>
      </c>
      <c r="D11" s="41" t="s">
        <v>16</v>
      </c>
      <c r="E11" s="39">
        <v>0</v>
      </c>
      <c r="F11" s="39">
        <v>0</v>
      </c>
      <c r="G11" s="52">
        <f t="shared" ref="G11:G21" si="0">E11*C11</f>
        <v>0</v>
      </c>
      <c r="H11" s="52">
        <f t="shared" ref="H11:H21" si="1">F11*C11</f>
        <v>0</v>
      </c>
      <c r="I11" s="51">
        <f t="shared" ref="I11:I21" si="2">H11+G11</f>
        <v>0</v>
      </c>
      <c r="J11" s="50"/>
    </row>
    <row r="12" spans="1:20" ht="84">
      <c r="A12" s="10">
        <f>IF(C12&lt;&gt;"",1+MAX($A$7:A11),"")</f>
        <v>2</v>
      </c>
      <c r="B12" s="40" t="s">
        <v>67</v>
      </c>
      <c r="C12" s="37">
        <v>11</v>
      </c>
      <c r="D12" s="41" t="s">
        <v>16</v>
      </c>
      <c r="E12" s="39">
        <v>0</v>
      </c>
      <c r="F12" s="39">
        <v>0</v>
      </c>
      <c r="G12" s="52">
        <f t="shared" si="0"/>
        <v>0</v>
      </c>
      <c r="H12" s="52">
        <f t="shared" si="1"/>
        <v>0</v>
      </c>
      <c r="I12" s="51">
        <f t="shared" si="2"/>
        <v>0</v>
      </c>
      <c r="J12" s="50"/>
    </row>
    <row r="13" spans="1:20" ht="84">
      <c r="A13" s="10">
        <f>IF(C13&lt;&gt;"",1+MAX($A$7:A12),"")</f>
        <v>3</v>
      </c>
      <c r="B13" s="40" t="s">
        <v>68</v>
      </c>
      <c r="C13" s="37">
        <v>10</v>
      </c>
      <c r="D13" s="41" t="s">
        <v>16</v>
      </c>
      <c r="E13" s="39">
        <v>0</v>
      </c>
      <c r="F13" s="39">
        <v>0</v>
      </c>
      <c r="G13" s="52">
        <f t="shared" si="0"/>
        <v>0</v>
      </c>
      <c r="H13" s="52">
        <f t="shared" si="1"/>
        <v>0</v>
      </c>
      <c r="I13" s="51">
        <f t="shared" si="2"/>
        <v>0</v>
      </c>
      <c r="J13" s="50"/>
    </row>
    <row r="14" spans="1:20" ht="84">
      <c r="A14" s="10">
        <f>IF(C14&lt;&gt;"",1+MAX($A$7:A13),"")</f>
        <v>4</v>
      </c>
      <c r="B14" s="40" t="s">
        <v>83</v>
      </c>
      <c r="C14" s="37">
        <v>14</v>
      </c>
      <c r="D14" s="41" t="s">
        <v>16</v>
      </c>
      <c r="E14" s="39">
        <v>0</v>
      </c>
      <c r="F14" s="39">
        <v>0</v>
      </c>
      <c r="G14" s="52">
        <f t="shared" si="0"/>
        <v>0</v>
      </c>
      <c r="H14" s="52">
        <f t="shared" si="1"/>
        <v>0</v>
      </c>
      <c r="I14" s="51">
        <f t="shared" si="2"/>
        <v>0</v>
      </c>
      <c r="J14" s="50"/>
    </row>
    <row r="15" spans="1:20" ht="84">
      <c r="A15" s="10">
        <f>IF(C15&lt;&gt;"",1+MAX($A$7:A14),"")</f>
        <v>5</v>
      </c>
      <c r="B15" s="40" t="s">
        <v>84</v>
      </c>
      <c r="C15" s="37">
        <v>13</v>
      </c>
      <c r="D15" s="41" t="s">
        <v>16</v>
      </c>
      <c r="E15" s="39">
        <v>0</v>
      </c>
      <c r="F15" s="39">
        <v>0</v>
      </c>
      <c r="G15" s="52">
        <f t="shared" ref="G15:G17" si="3">E15*C15</f>
        <v>0</v>
      </c>
      <c r="H15" s="52">
        <f t="shared" ref="H15:H17" si="4">F15*C15</f>
        <v>0</v>
      </c>
      <c r="I15" s="51">
        <f t="shared" ref="I15:I17" si="5">H15+G15</f>
        <v>0</v>
      </c>
      <c r="J15" s="50"/>
    </row>
    <row r="16" spans="1:20" ht="84">
      <c r="A16" s="10">
        <f>IF(C16&lt;&gt;"",1+MAX($A$7:A15),"")</f>
        <v>6</v>
      </c>
      <c r="B16" s="40" t="s">
        <v>85</v>
      </c>
      <c r="C16" s="37">
        <v>13</v>
      </c>
      <c r="D16" s="41" t="s">
        <v>16</v>
      </c>
      <c r="E16" s="39">
        <v>0</v>
      </c>
      <c r="F16" s="39">
        <v>0</v>
      </c>
      <c r="G16" s="52">
        <f t="shared" ref="G16" si="6">E16*C16</f>
        <v>0</v>
      </c>
      <c r="H16" s="52">
        <f t="shared" ref="H16" si="7">F16*C16</f>
        <v>0</v>
      </c>
      <c r="I16" s="51">
        <f t="shared" ref="I16" si="8">H16+G16</f>
        <v>0</v>
      </c>
      <c r="J16" s="50"/>
    </row>
    <row r="17" spans="1:10" ht="63">
      <c r="A17" s="10">
        <f>IF(C17&lt;&gt;"",1+MAX($A$7:A16),"")</f>
        <v>7</v>
      </c>
      <c r="B17" s="40" t="s">
        <v>86</v>
      </c>
      <c r="C17" s="37">
        <v>56</v>
      </c>
      <c r="D17" s="41" t="s">
        <v>16</v>
      </c>
      <c r="E17" s="39">
        <v>0</v>
      </c>
      <c r="F17" s="39">
        <v>0</v>
      </c>
      <c r="G17" s="52">
        <f t="shared" si="3"/>
        <v>0</v>
      </c>
      <c r="H17" s="52">
        <f t="shared" si="4"/>
        <v>0</v>
      </c>
      <c r="I17" s="51">
        <f t="shared" si="5"/>
        <v>0</v>
      </c>
      <c r="J17" s="50"/>
    </row>
    <row r="18" spans="1:10" ht="84">
      <c r="A18" s="10">
        <f>IF(C18&lt;&gt;"",1+MAX($A$7:A17),"")</f>
        <v>8</v>
      </c>
      <c r="B18" s="40" t="s">
        <v>87</v>
      </c>
      <c r="C18" s="37">
        <v>107</v>
      </c>
      <c r="D18" s="41" t="s">
        <v>16</v>
      </c>
      <c r="E18" s="39">
        <v>0</v>
      </c>
      <c r="F18" s="39">
        <v>0</v>
      </c>
      <c r="G18" s="52">
        <f t="shared" si="0"/>
        <v>0</v>
      </c>
      <c r="H18" s="52">
        <f t="shared" si="1"/>
        <v>0</v>
      </c>
      <c r="I18" s="51">
        <f t="shared" si="2"/>
        <v>0</v>
      </c>
      <c r="J18" s="50"/>
    </row>
    <row r="19" spans="1:10" ht="84">
      <c r="A19" s="10">
        <f>IF(C19&lt;&gt;"",1+MAX($A$7:A18),"")</f>
        <v>9</v>
      </c>
      <c r="B19" s="40" t="s">
        <v>71</v>
      </c>
      <c r="C19" s="37">
        <v>56</v>
      </c>
      <c r="D19" s="41" t="s">
        <v>16</v>
      </c>
      <c r="E19" s="39">
        <v>0</v>
      </c>
      <c r="F19" s="39">
        <v>0</v>
      </c>
      <c r="G19" s="52">
        <f t="shared" si="0"/>
        <v>0</v>
      </c>
      <c r="H19" s="52">
        <f t="shared" si="1"/>
        <v>0</v>
      </c>
      <c r="I19" s="51">
        <f t="shared" si="2"/>
        <v>0</v>
      </c>
      <c r="J19" s="50"/>
    </row>
    <row r="20" spans="1:10" ht="84">
      <c r="A20" s="10">
        <f>IF(C20&lt;&gt;"",1+MAX($A$7:A19),"")</f>
        <v>10</v>
      </c>
      <c r="B20" s="40" t="s">
        <v>72</v>
      </c>
      <c r="C20" s="37">
        <v>27</v>
      </c>
      <c r="D20" s="41" t="s">
        <v>16</v>
      </c>
      <c r="E20" s="39">
        <v>0</v>
      </c>
      <c r="F20" s="39">
        <v>0</v>
      </c>
      <c r="G20" s="52">
        <f t="shared" ref="G20" si="9">E20*C20</f>
        <v>0</v>
      </c>
      <c r="H20" s="52">
        <f t="shared" ref="H20" si="10">F20*C20</f>
        <v>0</v>
      </c>
      <c r="I20" s="51">
        <f t="shared" ref="I20" si="11">H20+G20</f>
        <v>0</v>
      </c>
      <c r="J20" s="50"/>
    </row>
    <row r="21" spans="1:10" ht="84">
      <c r="A21" s="10">
        <f>IF(C21&lt;&gt;"",1+MAX($A$7:A20),"")</f>
        <v>11</v>
      </c>
      <c r="B21" s="40" t="s">
        <v>88</v>
      </c>
      <c r="C21" s="37">
        <v>20</v>
      </c>
      <c r="D21" s="41" t="s">
        <v>16</v>
      </c>
      <c r="E21" s="39">
        <v>0</v>
      </c>
      <c r="F21" s="39">
        <v>0</v>
      </c>
      <c r="G21" s="52">
        <f t="shared" si="0"/>
        <v>0</v>
      </c>
      <c r="H21" s="52">
        <f t="shared" si="1"/>
        <v>0</v>
      </c>
      <c r="I21" s="51">
        <f t="shared" si="2"/>
        <v>0</v>
      </c>
      <c r="J21" s="50"/>
    </row>
    <row r="22" spans="1:10" ht="21">
      <c r="A22" s="10" t="str">
        <f>IF(C22&lt;&gt;"",1+MAX($A$7:A21),"")</f>
        <v/>
      </c>
      <c r="B22" s="40"/>
      <c r="C22" s="37"/>
      <c r="D22" s="41"/>
      <c r="E22" s="39"/>
      <c r="F22" s="39"/>
      <c r="G22" s="52"/>
      <c r="H22" s="52"/>
      <c r="I22" s="51"/>
      <c r="J22" s="50"/>
    </row>
    <row r="23" spans="1:10" ht="21">
      <c r="A23" s="10" t="str">
        <f>IF(C23&lt;&gt;"",1+MAX($A$7:A22),"")</f>
        <v/>
      </c>
      <c r="B23" s="85" t="s">
        <v>73</v>
      </c>
      <c r="C23" s="37"/>
      <c r="D23" s="38"/>
      <c r="E23" s="39"/>
      <c r="F23" s="39"/>
      <c r="G23" s="39"/>
      <c r="H23" s="39"/>
      <c r="I23" s="51"/>
      <c r="J23" s="50"/>
    </row>
    <row r="24" spans="1:10" ht="63">
      <c r="A24" s="10">
        <f>IF(C24&lt;&gt;"",1+MAX($A$7:A23),"")</f>
        <v>12</v>
      </c>
      <c r="B24" s="40" t="s">
        <v>90</v>
      </c>
      <c r="C24" s="37">
        <v>132</v>
      </c>
      <c r="D24" s="41" t="s">
        <v>16</v>
      </c>
      <c r="E24" s="39">
        <v>0</v>
      </c>
      <c r="F24" s="39">
        <v>0</v>
      </c>
      <c r="G24" s="52">
        <f t="shared" ref="G24:G26" si="12">E24*C24</f>
        <v>0</v>
      </c>
      <c r="H24" s="52">
        <f t="shared" ref="H24:H26" si="13">F24*C24</f>
        <v>0</v>
      </c>
      <c r="I24" s="51">
        <f t="shared" ref="I24:I26" si="14">H24+G24</f>
        <v>0</v>
      </c>
      <c r="J24" s="50"/>
    </row>
    <row r="25" spans="1:10" ht="63">
      <c r="A25" s="10">
        <f>IF(C25&lt;&gt;"",1+MAX($A$7:A24),"")</f>
        <v>13</v>
      </c>
      <c r="B25" s="40" t="s">
        <v>89</v>
      </c>
      <c r="C25" s="37">
        <v>78</v>
      </c>
      <c r="D25" s="41" t="s">
        <v>16</v>
      </c>
      <c r="E25" s="39">
        <v>0</v>
      </c>
      <c r="F25" s="39">
        <v>0</v>
      </c>
      <c r="G25" s="52">
        <f t="shared" si="12"/>
        <v>0</v>
      </c>
      <c r="H25" s="52">
        <f t="shared" si="13"/>
        <v>0</v>
      </c>
      <c r="I25" s="51">
        <f t="shared" si="14"/>
        <v>0</v>
      </c>
      <c r="J25" s="50"/>
    </row>
    <row r="26" spans="1:10" ht="62.25" customHeight="1">
      <c r="A26" s="10">
        <f>IF(C26&lt;&gt;"",1+MAX($A$7:A25),"")</f>
        <v>14</v>
      </c>
      <c r="B26" s="40" t="s">
        <v>91</v>
      </c>
      <c r="C26" s="37">
        <v>244</v>
      </c>
      <c r="D26" s="41" t="s">
        <v>16</v>
      </c>
      <c r="E26" s="39">
        <v>0</v>
      </c>
      <c r="F26" s="39">
        <v>0</v>
      </c>
      <c r="G26" s="52">
        <f t="shared" si="12"/>
        <v>0</v>
      </c>
      <c r="H26" s="52">
        <f t="shared" si="13"/>
        <v>0</v>
      </c>
      <c r="I26" s="51">
        <f t="shared" si="14"/>
        <v>0</v>
      </c>
      <c r="J26" s="50"/>
    </row>
    <row r="27" spans="1:10" ht="21">
      <c r="A27" s="10" t="str">
        <f>IF(C27&lt;&gt;"",1+MAX($A$7:A26),"")</f>
        <v/>
      </c>
      <c r="B27" s="40"/>
      <c r="C27" s="37"/>
      <c r="D27" s="41"/>
      <c r="E27" s="39"/>
      <c r="F27" s="39"/>
      <c r="G27" s="52"/>
      <c r="H27" s="52"/>
      <c r="I27" s="51"/>
      <c r="J27" s="50"/>
    </row>
    <row r="28" spans="1:10" ht="21">
      <c r="A28" s="10" t="str">
        <f>IF(C28&lt;&gt;"",1+MAX($A$7:A27),"")</f>
        <v/>
      </c>
      <c r="B28" s="85" t="s">
        <v>74</v>
      </c>
      <c r="C28" s="37"/>
      <c r="D28" s="38"/>
      <c r="E28" s="39"/>
      <c r="F28" s="39"/>
      <c r="G28" s="39"/>
      <c r="H28" s="39"/>
      <c r="I28" s="51"/>
      <c r="J28" s="50"/>
    </row>
    <row r="29" spans="1:10" ht="63">
      <c r="A29" s="10">
        <f>IF(C29&lt;&gt;"",1+MAX($A$7:A28),"")</f>
        <v>15</v>
      </c>
      <c r="B29" s="40" t="s">
        <v>100</v>
      </c>
      <c r="C29" s="37">
        <v>26</v>
      </c>
      <c r="D29" s="41" t="s">
        <v>16</v>
      </c>
      <c r="E29" s="39">
        <v>0</v>
      </c>
      <c r="F29" s="39">
        <v>0</v>
      </c>
      <c r="G29" s="52">
        <f t="shared" ref="G29:G31" si="15">E29*C29</f>
        <v>0</v>
      </c>
      <c r="H29" s="52">
        <f t="shared" ref="H29:H31" si="16">F29*C29</f>
        <v>0</v>
      </c>
      <c r="I29" s="51">
        <f t="shared" ref="I29:I31" si="17">H29+G29</f>
        <v>0</v>
      </c>
      <c r="J29" s="50"/>
    </row>
    <row r="30" spans="1:10" ht="63">
      <c r="A30" s="10">
        <f>IF(C30&lt;&gt;"",1+MAX($A$7:A29),"")</f>
        <v>16</v>
      </c>
      <c r="B30" s="40" t="s">
        <v>93</v>
      </c>
      <c r="C30" s="37">
        <v>292</v>
      </c>
      <c r="D30" s="41" t="s">
        <v>16</v>
      </c>
      <c r="E30" s="39">
        <v>0</v>
      </c>
      <c r="F30" s="39">
        <v>0</v>
      </c>
      <c r="G30" s="52">
        <f t="shared" si="15"/>
        <v>0</v>
      </c>
      <c r="H30" s="52">
        <f t="shared" si="16"/>
        <v>0</v>
      </c>
      <c r="I30" s="51">
        <f t="shared" si="17"/>
        <v>0</v>
      </c>
      <c r="J30" s="50"/>
    </row>
    <row r="31" spans="1:10" ht="63">
      <c r="A31" s="10">
        <f>IF(C31&lt;&gt;"",1+MAX($A$7:A30),"")</f>
        <v>17</v>
      </c>
      <c r="B31" s="40" t="s">
        <v>99</v>
      </c>
      <c r="C31" s="37">
        <v>415</v>
      </c>
      <c r="D31" s="41" t="s">
        <v>16</v>
      </c>
      <c r="E31" s="39">
        <v>0</v>
      </c>
      <c r="F31" s="39">
        <v>0</v>
      </c>
      <c r="G31" s="52">
        <f t="shared" si="15"/>
        <v>0</v>
      </c>
      <c r="H31" s="52">
        <f t="shared" si="16"/>
        <v>0</v>
      </c>
      <c r="I31" s="51">
        <f t="shared" si="17"/>
        <v>0</v>
      </c>
      <c r="J31" s="50"/>
    </row>
    <row r="32" spans="1:10" ht="63">
      <c r="A32" s="10">
        <f>IF(C32&lt;&gt;"",1+MAX($A$7:A31),"")</f>
        <v>18</v>
      </c>
      <c r="B32" s="40" t="s">
        <v>94</v>
      </c>
      <c r="C32" s="37">
        <v>110</v>
      </c>
      <c r="D32" s="41" t="s">
        <v>16</v>
      </c>
      <c r="E32" s="39">
        <v>0</v>
      </c>
      <c r="F32" s="39">
        <v>0</v>
      </c>
      <c r="G32" s="52">
        <f t="shared" ref="G32" si="18">E32*C32</f>
        <v>0</v>
      </c>
      <c r="H32" s="52">
        <f t="shared" ref="H32" si="19">F32*C32</f>
        <v>0</v>
      </c>
      <c r="I32" s="51">
        <f t="shared" ref="I32" si="20">H32+G32</f>
        <v>0</v>
      </c>
      <c r="J32" s="50"/>
    </row>
    <row r="33" spans="1:10" ht="21">
      <c r="A33" s="10" t="str">
        <f>IF(C33&lt;&gt;"",1+MAX($A$7:A32),"")</f>
        <v/>
      </c>
      <c r="B33" s="40"/>
      <c r="C33" s="37"/>
      <c r="D33" s="41"/>
      <c r="E33" s="39"/>
      <c r="F33" s="39"/>
      <c r="G33" s="52"/>
      <c r="H33" s="52"/>
      <c r="I33" s="51"/>
      <c r="J33" s="50"/>
    </row>
    <row r="34" spans="1:10" ht="21">
      <c r="A34" s="10" t="str">
        <f>IF(C34&lt;&gt;"",1+MAX($A$7:A33),"")</f>
        <v/>
      </c>
      <c r="B34" s="85" t="s">
        <v>75</v>
      </c>
      <c r="C34" s="37"/>
      <c r="D34" s="38"/>
      <c r="E34" s="39"/>
      <c r="F34" s="39"/>
      <c r="G34" s="39"/>
      <c r="H34" s="39"/>
      <c r="I34" s="51"/>
      <c r="J34" s="50"/>
    </row>
    <row r="35" spans="1:10" ht="63">
      <c r="A35" s="10">
        <f>IF(C35&lt;&gt;"",1+MAX($A$7:A34),"")</f>
        <v>19</v>
      </c>
      <c r="B35" s="40" t="s">
        <v>95</v>
      </c>
      <c r="C35" s="37">
        <v>33</v>
      </c>
      <c r="D35" s="41" t="s">
        <v>16</v>
      </c>
      <c r="E35" s="39">
        <v>0</v>
      </c>
      <c r="F35" s="39">
        <v>0</v>
      </c>
      <c r="G35" s="52">
        <f t="shared" ref="G35" si="21">E35*C35</f>
        <v>0</v>
      </c>
      <c r="H35" s="52">
        <f t="shared" ref="H35" si="22">F35*C35</f>
        <v>0</v>
      </c>
      <c r="I35" s="51">
        <f t="shared" ref="I35" si="23">H35+G35</f>
        <v>0</v>
      </c>
      <c r="J35" s="50"/>
    </row>
    <row r="36" spans="1:10" ht="63">
      <c r="A36" s="10">
        <f>IF(C36&lt;&gt;"",1+MAX($A$7:A35),"")</f>
        <v>20</v>
      </c>
      <c r="B36" s="40" t="s">
        <v>101</v>
      </c>
      <c r="C36" s="37">
        <v>50</v>
      </c>
      <c r="D36" s="41" t="s">
        <v>16</v>
      </c>
      <c r="E36" s="39">
        <v>0</v>
      </c>
      <c r="F36" s="39">
        <v>0</v>
      </c>
      <c r="G36" s="52">
        <f t="shared" ref="G36:G39" si="24">E36*C36</f>
        <v>0</v>
      </c>
      <c r="H36" s="52">
        <f t="shared" ref="H36:H39" si="25">F36*C36</f>
        <v>0</v>
      </c>
      <c r="I36" s="51">
        <f t="shared" ref="I36:I39" si="26">H36+G36</f>
        <v>0</v>
      </c>
      <c r="J36" s="50"/>
    </row>
    <row r="37" spans="1:10" ht="42">
      <c r="A37" s="10">
        <f>IF(C37&lt;&gt;"",1+MAX($A$7:A36),"")</f>
        <v>21</v>
      </c>
      <c r="B37" s="40" t="s">
        <v>96</v>
      </c>
      <c r="C37" s="37">
        <v>25</v>
      </c>
      <c r="D37" s="41" t="s">
        <v>16</v>
      </c>
      <c r="E37" s="39">
        <v>0</v>
      </c>
      <c r="F37" s="39">
        <v>0</v>
      </c>
      <c r="G37" s="52">
        <f t="shared" si="24"/>
        <v>0</v>
      </c>
      <c r="H37" s="52">
        <f t="shared" si="25"/>
        <v>0</v>
      </c>
      <c r="I37" s="51">
        <f t="shared" si="26"/>
        <v>0</v>
      </c>
      <c r="J37" s="50"/>
    </row>
    <row r="38" spans="1:10" ht="63">
      <c r="A38" s="10">
        <f>IF(C38&lt;&gt;"",1+MAX($A$7:A37),"")</f>
        <v>22</v>
      </c>
      <c r="B38" s="40" t="s">
        <v>97</v>
      </c>
      <c r="C38" s="37">
        <v>295</v>
      </c>
      <c r="D38" s="41" t="s">
        <v>16</v>
      </c>
      <c r="E38" s="39">
        <v>0</v>
      </c>
      <c r="F38" s="39">
        <v>0</v>
      </c>
      <c r="G38" s="52">
        <f t="shared" si="24"/>
        <v>0</v>
      </c>
      <c r="H38" s="52">
        <f t="shared" si="25"/>
        <v>0</v>
      </c>
      <c r="I38" s="51">
        <f t="shared" si="26"/>
        <v>0</v>
      </c>
      <c r="J38" s="50"/>
    </row>
    <row r="39" spans="1:10" ht="63">
      <c r="A39" s="10">
        <f>IF(C39&lt;&gt;"",1+MAX($A$7:A38),"")</f>
        <v>23</v>
      </c>
      <c r="B39" s="40" t="s">
        <v>98</v>
      </c>
      <c r="C39" s="37">
        <v>62</v>
      </c>
      <c r="D39" s="41" t="s">
        <v>16</v>
      </c>
      <c r="E39" s="39">
        <v>0</v>
      </c>
      <c r="F39" s="39">
        <v>0</v>
      </c>
      <c r="G39" s="52">
        <f t="shared" si="24"/>
        <v>0</v>
      </c>
      <c r="H39" s="52">
        <f t="shared" si="25"/>
        <v>0</v>
      </c>
      <c r="I39" s="51">
        <f t="shared" si="26"/>
        <v>0</v>
      </c>
      <c r="J39" s="50"/>
    </row>
    <row r="40" spans="1:10" ht="21">
      <c r="A40" s="10" t="str">
        <f>IF(C40&lt;&gt;"",1+MAX($A$7:A39),"")</f>
        <v/>
      </c>
      <c r="B40" s="40"/>
      <c r="C40" s="37"/>
      <c r="D40" s="41"/>
      <c r="E40" s="39"/>
      <c r="F40" s="39"/>
      <c r="G40" s="52"/>
      <c r="H40" s="52"/>
      <c r="I40" s="51"/>
      <c r="J40" s="50"/>
    </row>
    <row r="41" spans="1:10" ht="20.100000000000001" customHeight="1">
      <c r="A41" s="10" t="str">
        <f>IF(C41&lt;&gt;"",1+MAX($A$7:A40),"")</f>
        <v/>
      </c>
      <c r="B41" s="54" t="s">
        <v>17</v>
      </c>
      <c r="C41" s="53"/>
      <c r="D41" s="38"/>
      <c r="E41" s="39"/>
      <c r="F41" s="39"/>
      <c r="G41" s="52"/>
      <c r="H41" s="52"/>
      <c r="I41" s="51"/>
      <c r="J41" s="50"/>
    </row>
    <row r="42" spans="1:10" ht="21">
      <c r="A42" s="10" t="str">
        <f>IF(C42&lt;&gt;"",1+MAX($A$7:A41),"")</f>
        <v/>
      </c>
      <c r="B42" s="12"/>
      <c r="C42" s="53"/>
      <c r="D42" s="38"/>
      <c r="E42" s="39"/>
      <c r="F42" s="39"/>
      <c r="G42" s="72" t="s">
        <v>18</v>
      </c>
      <c r="H42" s="72" t="s">
        <v>19</v>
      </c>
      <c r="I42" s="51"/>
      <c r="J42" s="50"/>
    </row>
    <row r="43" spans="1:10" ht="21.75" thickBot="1">
      <c r="A43" s="10" t="str">
        <f>IF(C43&lt;&gt;"",1+MAX($A$7:A39),"")</f>
        <v/>
      </c>
      <c r="B43" s="11"/>
      <c r="C43" s="55"/>
      <c r="D43" s="56"/>
      <c r="E43" s="57"/>
      <c r="F43" s="57"/>
      <c r="G43" s="73">
        <f>SUM(G7:G39)</f>
        <v>0</v>
      </c>
      <c r="H43" s="73">
        <f>SUM(H7:H39)</f>
        <v>0</v>
      </c>
      <c r="I43" s="74"/>
      <c r="J43" s="50"/>
    </row>
    <row r="44" spans="1:10" ht="21.75" thickBot="1">
      <c r="A44" s="58" t="s">
        <v>20</v>
      </c>
      <c r="B44" s="59"/>
      <c r="C44" s="60"/>
      <c r="D44" s="61"/>
      <c r="E44" s="62"/>
      <c r="F44" s="62"/>
      <c r="G44" s="75"/>
      <c r="H44" s="75"/>
      <c r="I44" s="76">
        <f>SUM(I7:I43)</f>
        <v>0</v>
      </c>
      <c r="J44" s="77"/>
    </row>
    <row r="45" spans="1:10" ht="21.75" thickBot="1">
      <c r="A45" s="63" t="str">
        <f>IF(C45&lt;&gt;"",1+MAX($A$7:A43),"")</f>
        <v/>
      </c>
      <c r="B45" s="64"/>
      <c r="C45" s="65"/>
      <c r="D45" s="66"/>
      <c r="E45" s="67"/>
      <c r="F45" s="67"/>
      <c r="G45" s="78" t="s">
        <v>21</v>
      </c>
      <c r="H45" s="79">
        <v>0.04</v>
      </c>
      <c r="I45" s="80">
        <f>H43*H45</f>
        <v>0</v>
      </c>
      <c r="J45" s="77"/>
    </row>
    <row r="46" spans="1:10" ht="21.75" thickBot="1">
      <c r="A46" s="84" t="s">
        <v>22</v>
      </c>
      <c r="B46" s="68"/>
      <c r="C46" s="69"/>
      <c r="D46" s="70"/>
      <c r="E46" s="71"/>
      <c r="F46" s="71"/>
      <c r="G46" s="71"/>
      <c r="H46" s="71"/>
      <c r="I46" s="81">
        <f>SUM(I44:I45)</f>
        <v>0</v>
      </c>
      <c r="J46" s="82"/>
    </row>
  </sheetData>
  <mergeCells count="1">
    <mergeCell ref="H2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95A98233-BD05-4673-9FE2-3261BEE1D4F6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FSU East Quad Improvements (L)</vt:lpstr>
      <vt:lpstr>ALT-A</vt:lpstr>
      <vt:lpstr>ALT-B</vt:lpstr>
      <vt:lpstr>ALT-D</vt:lpstr>
      <vt:lpstr>ALT-H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</dc:creator>
  <cp:lastModifiedBy>LENOVO</cp:lastModifiedBy>
  <cp:lastPrinted>2021-08-19T20:01:00Z</cp:lastPrinted>
  <dcterms:created xsi:type="dcterms:W3CDTF">2020-11-24T18:26:00Z</dcterms:created>
  <dcterms:modified xsi:type="dcterms:W3CDTF">2024-11-05T15:13:04Z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A57A8D9101244633B2BCE36D02B85CF8</vt:lpwstr>
  </property>
  <property fmtid="{D5CDD505-2E9C-101B-9397-08002B2CF9AE}" pid="3" name="KSOProductBuildVer">
    <vt:lpwstr>1033-11.2.0.11191</vt:lpwstr>
  </property>
  <property fmtid="{D5CDD505-2E9C-101B-9397-08002B2CF9AE}" pid="4" name="PlanSwiftJobName">
    <vt:lpwstr/>
  </property>
  <property fmtid="{D5CDD505-2E9C-101B-9397-08002B2CF9AE}" pid="5" name="PlanSwiftJobGuid">
    <vt:lpwstr/>
  </property>
  <property fmtid="{D5CDD505-2E9C-101B-9397-08002B2CF9AE}" pid="6" name="LinkedDataId">
    <vt:lpwstr>{95A98233-BD05-4673-9FE2-3261BEE1D4F6}</vt:lpwstr>
  </property>
</Properties>
</file>